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20" yWindow="120" windowWidth="9720" windowHeight="7320" activeTab="2"/>
  </bookViews>
  <sheets>
    <sheet name="Накопительная ведомость" sheetId="4" r:id="rId1"/>
    <sheet name="Хим.состав блюд" sheetId="5" state="hidden" r:id="rId2"/>
    <sheet name="хим.состав" sheetId="8" r:id="rId3"/>
    <sheet name="меню" sheetId="9" r:id="rId4"/>
    <sheet name="компановка блюд " sheetId="10" r:id="rId5"/>
    <sheet name="витамины " sheetId="11" r:id="rId6"/>
    <sheet name="БЖУК " sheetId="12" r:id="rId7"/>
    <sheet name="% выполн. по витаминам " sheetId="13" r:id="rId8"/>
  </sheets>
  <externalReferences>
    <externalReference r:id="rId9"/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I14" i="4" l="1"/>
  <c r="H14" i="4"/>
  <c r="G14" i="4"/>
  <c r="F14" i="4"/>
  <c r="E14" i="4"/>
  <c r="D14" i="4"/>
  <c r="J14" i="4"/>
  <c r="C14" i="4"/>
  <c r="C27" i="4" l="1"/>
  <c r="C35" i="4" l="1"/>
  <c r="C7" i="4"/>
  <c r="F9" i="4" l="1"/>
  <c r="K19" i="9" l="1"/>
  <c r="W24" i="13"/>
  <c r="W25" i="13" s="1"/>
  <c r="U25" i="13"/>
  <c r="U24" i="13"/>
  <c r="S24" i="13"/>
  <c r="S25" i="13" s="1"/>
  <c r="Q24" i="13"/>
  <c r="Q25" i="13" s="1"/>
  <c r="O24" i="13"/>
  <c r="O25" i="13" s="1"/>
  <c r="M24" i="13"/>
  <c r="M25" i="13" s="1"/>
  <c r="K24" i="13"/>
  <c r="K25" i="13" s="1"/>
  <c r="I24" i="13"/>
  <c r="I25" i="13" s="1"/>
  <c r="G24" i="13"/>
  <c r="G25" i="13" s="1"/>
  <c r="H25" i="13" s="1"/>
  <c r="E24" i="13"/>
  <c r="E25" i="13" s="1"/>
  <c r="C25" i="13"/>
  <c r="C24" i="13"/>
  <c r="X23" i="13"/>
  <c r="X22" i="13"/>
  <c r="X21" i="13"/>
  <c r="X20" i="13"/>
  <c r="X19" i="13"/>
  <c r="X18" i="13"/>
  <c r="X17" i="13"/>
  <c r="X16" i="13"/>
  <c r="X15" i="13"/>
  <c r="X14" i="13"/>
  <c r="V23" i="13"/>
  <c r="V22" i="13"/>
  <c r="V21" i="13"/>
  <c r="V20" i="13"/>
  <c r="V19" i="13"/>
  <c r="V18" i="13"/>
  <c r="V17" i="13"/>
  <c r="V16" i="13"/>
  <c r="V15" i="13"/>
  <c r="V14" i="13"/>
  <c r="T23" i="13"/>
  <c r="T22" i="13"/>
  <c r="T21" i="13"/>
  <c r="T20" i="13"/>
  <c r="T19" i="13"/>
  <c r="T18" i="13"/>
  <c r="T17" i="13"/>
  <c r="T16" i="13"/>
  <c r="T15" i="13"/>
  <c r="T14" i="13"/>
  <c r="R23" i="13"/>
  <c r="R22" i="13"/>
  <c r="R21" i="13"/>
  <c r="R20" i="13"/>
  <c r="R19" i="13"/>
  <c r="R18" i="13"/>
  <c r="R17" i="13"/>
  <c r="R16" i="13"/>
  <c r="R15" i="13"/>
  <c r="R14" i="13"/>
  <c r="P23" i="13"/>
  <c r="P22" i="13"/>
  <c r="P21" i="13"/>
  <c r="P20" i="13"/>
  <c r="P19" i="13"/>
  <c r="P18" i="13"/>
  <c r="P17" i="13"/>
  <c r="P16" i="13"/>
  <c r="P15" i="13"/>
  <c r="P14" i="13"/>
  <c r="N23" i="13"/>
  <c r="N22" i="13"/>
  <c r="N21" i="13"/>
  <c r="N20" i="13"/>
  <c r="N19" i="13"/>
  <c r="N18" i="13"/>
  <c r="N17" i="13"/>
  <c r="N16" i="13"/>
  <c r="N15" i="13"/>
  <c r="N14" i="13"/>
  <c r="L23" i="13"/>
  <c r="L22" i="13"/>
  <c r="L21" i="13"/>
  <c r="L20" i="13"/>
  <c r="L19" i="13"/>
  <c r="L18" i="13"/>
  <c r="L17" i="13"/>
  <c r="L16" i="13"/>
  <c r="L15" i="13"/>
  <c r="L14" i="13"/>
  <c r="J23" i="13"/>
  <c r="J22" i="13"/>
  <c r="J21" i="13"/>
  <c r="J20" i="13"/>
  <c r="J19" i="13"/>
  <c r="J18" i="13"/>
  <c r="J17" i="13"/>
  <c r="J16" i="13"/>
  <c r="J15" i="13"/>
  <c r="J14" i="13"/>
  <c r="H23" i="13"/>
  <c r="H22" i="13"/>
  <c r="H21" i="13"/>
  <c r="H20" i="13"/>
  <c r="H19" i="13"/>
  <c r="H18" i="13"/>
  <c r="H17" i="13"/>
  <c r="H16" i="13"/>
  <c r="H15" i="13"/>
  <c r="H14" i="13"/>
  <c r="F23" i="13"/>
  <c r="F22" i="13"/>
  <c r="F21" i="13"/>
  <c r="F20" i="13"/>
  <c r="F19" i="13"/>
  <c r="F18" i="13"/>
  <c r="F17" i="13"/>
  <c r="F16" i="13"/>
  <c r="F15" i="13"/>
  <c r="F14" i="13"/>
  <c r="D23" i="13"/>
  <c r="D22" i="13"/>
  <c r="D21" i="13"/>
  <c r="D20" i="13"/>
  <c r="D19" i="13"/>
  <c r="D18" i="13"/>
  <c r="D17" i="13"/>
  <c r="D16" i="13"/>
  <c r="D15" i="13"/>
  <c r="D14" i="13"/>
  <c r="S253" i="9"/>
  <c r="R253" i="9"/>
  <c r="Q253" i="9"/>
  <c r="P253" i="9"/>
  <c r="O253" i="9"/>
  <c r="N253" i="9"/>
  <c r="M253" i="9"/>
  <c r="L253" i="9"/>
  <c r="K253" i="9"/>
  <c r="J253" i="9"/>
  <c r="I253" i="9"/>
  <c r="G253" i="9"/>
  <c r="F253" i="9"/>
  <c r="E253" i="9"/>
  <c r="D253" i="9"/>
  <c r="J249" i="9"/>
  <c r="K229" i="9"/>
  <c r="L229" i="9"/>
  <c r="S188" i="9" l="1"/>
  <c r="R188" i="9"/>
  <c r="Q188" i="9"/>
  <c r="P188" i="9"/>
  <c r="O188" i="9"/>
  <c r="N188" i="9"/>
  <c r="M188" i="9"/>
  <c r="L188" i="9"/>
  <c r="K188" i="9"/>
  <c r="J188" i="9"/>
  <c r="I188" i="9"/>
  <c r="D188" i="9"/>
  <c r="S179" i="9"/>
  <c r="R179" i="9"/>
  <c r="Q179" i="9"/>
  <c r="P179" i="9"/>
  <c r="O179" i="9"/>
  <c r="N179" i="9"/>
  <c r="M179" i="9"/>
  <c r="L179" i="9"/>
  <c r="K179" i="9"/>
  <c r="J179" i="9"/>
  <c r="I179" i="9"/>
  <c r="G179" i="9"/>
  <c r="F179" i="9"/>
  <c r="E179" i="9"/>
  <c r="D179" i="9"/>
  <c r="T147" i="9"/>
  <c r="M156" i="9"/>
  <c r="M151" i="9"/>
  <c r="D138" i="9"/>
  <c r="I138" i="9"/>
  <c r="J138" i="9"/>
  <c r="K138" i="9"/>
  <c r="L138" i="9"/>
  <c r="M138" i="9"/>
  <c r="N138" i="9"/>
  <c r="O138" i="9"/>
  <c r="P138" i="9"/>
  <c r="Q138" i="9"/>
  <c r="R138" i="9"/>
  <c r="S138" i="9"/>
  <c r="R115" i="9"/>
  <c r="K129" i="9"/>
  <c r="K131" i="9" s="1"/>
  <c r="I129" i="9"/>
  <c r="Q114" i="9"/>
  <c r="P114" i="9"/>
  <c r="O114" i="9"/>
  <c r="N114" i="9"/>
  <c r="M114" i="9"/>
  <c r="L114" i="9"/>
  <c r="J114" i="9"/>
  <c r="N107" i="9"/>
  <c r="R43" i="9" l="1"/>
  <c r="Q18" i="9"/>
  <c r="Q19" i="9"/>
  <c r="I19" i="9" l="1"/>
  <c r="O18" i="9"/>
  <c r="O19" i="9" s="1"/>
  <c r="O30" i="9"/>
  <c r="O34" i="9"/>
  <c r="O43" i="9"/>
  <c r="O54" i="9"/>
  <c r="O59" i="9"/>
  <c r="O66" i="9"/>
  <c r="O77" i="9"/>
  <c r="O81" i="9"/>
  <c r="O83" i="9" s="1"/>
  <c r="O91" i="9"/>
  <c r="O102" i="9"/>
  <c r="O107" i="9"/>
  <c r="O115" i="9"/>
  <c r="O125" i="9"/>
  <c r="O129" i="9"/>
  <c r="O131" i="9" s="1"/>
  <c r="O139" i="9"/>
  <c r="O151" i="9"/>
  <c r="O156" i="9"/>
  <c r="O164" i="9"/>
  <c r="O175" i="9"/>
  <c r="O181" i="9"/>
  <c r="O189" i="9"/>
  <c r="O201" i="9"/>
  <c r="O205" i="9"/>
  <c r="O213" i="9"/>
  <c r="O224" i="9"/>
  <c r="O229" i="9"/>
  <c r="O237" i="9"/>
  <c r="O249" i="9"/>
  <c r="O255" i="9"/>
  <c r="K19" i="12"/>
  <c r="K20" i="12" s="1"/>
  <c r="L20" i="12" s="1"/>
  <c r="D16" i="12"/>
  <c r="F13" i="12"/>
  <c r="I19" i="12"/>
  <c r="I20" i="12" s="1"/>
  <c r="J20" i="12" s="1"/>
  <c r="G19" i="12"/>
  <c r="G20" i="12" s="1"/>
  <c r="H20" i="12" s="1"/>
  <c r="E19" i="12"/>
  <c r="E20" i="12" s="1"/>
  <c r="F20" i="12" s="1"/>
  <c r="C19" i="12"/>
  <c r="C20" i="12" s="1"/>
  <c r="D20" i="12" s="1"/>
  <c r="L18" i="12"/>
  <c r="L17" i="12"/>
  <c r="L16" i="12"/>
  <c r="L15" i="12"/>
  <c r="L14" i="12"/>
  <c r="L13" i="12"/>
  <c r="L12" i="12"/>
  <c r="L11" i="12"/>
  <c r="L10" i="12"/>
  <c r="L9" i="12"/>
  <c r="J18" i="12"/>
  <c r="J17" i="12"/>
  <c r="J16" i="12"/>
  <c r="J15" i="12"/>
  <c r="J14" i="12"/>
  <c r="J13" i="12"/>
  <c r="J12" i="12"/>
  <c r="J11" i="12"/>
  <c r="J10" i="12"/>
  <c r="J9" i="12"/>
  <c r="H18" i="12"/>
  <c r="H17" i="12"/>
  <c r="H16" i="12"/>
  <c r="H15" i="12"/>
  <c r="H14" i="12"/>
  <c r="H13" i="12"/>
  <c r="H12" i="12"/>
  <c r="H11" i="12"/>
  <c r="H10" i="12"/>
  <c r="H9" i="12"/>
  <c r="F18" i="12"/>
  <c r="F17" i="12"/>
  <c r="F16" i="12"/>
  <c r="F15" i="12"/>
  <c r="F14" i="12"/>
  <c r="F12" i="12"/>
  <c r="F11" i="12"/>
  <c r="F10" i="12"/>
  <c r="F9" i="12"/>
  <c r="D18" i="12"/>
  <c r="D17" i="12"/>
  <c r="D15" i="12"/>
  <c r="D14" i="12"/>
  <c r="D13" i="12"/>
  <c r="D12" i="12"/>
  <c r="D11" i="12"/>
  <c r="D10" i="12"/>
  <c r="D9" i="12"/>
  <c r="O157" i="9" l="1"/>
  <c r="H13" i="11" s="1"/>
  <c r="O132" i="9"/>
  <c r="H12" i="11" s="1"/>
  <c r="O206" i="9"/>
  <c r="H15" i="11" s="1"/>
  <c r="O182" i="9"/>
  <c r="H14" i="11" s="1"/>
  <c r="O256" i="9"/>
  <c r="H17" i="11" s="1"/>
  <c r="O230" i="9"/>
  <c r="H16" i="11" s="1"/>
  <c r="O84" i="9"/>
  <c r="H10" i="11" s="1"/>
  <c r="O60" i="9"/>
  <c r="H9" i="11" s="1"/>
  <c r="O108" i="9"/>
  <c r="H11" i="11" s="1"/>
  <c r="O35" i="9"/>
  <c r="H8" i="11" s="1"/>
  <c r="L35" i="4"/>
  <c r="H18" i="11" l="1"/>
  <c r="H19" i="11" s="1"/>
  <c r="D19" i="9"/>
  <c r="E19" i="9"/>
  <c r="F19" i="9"/>
  <c r="G19" i="9"/>
  <c r="D30" i="9" l="1"/>
  <c r="E30" i="9"/>
  <c r="F30" i="9"/>
  <c r="G30" i="9"/>
  <c r="K35" i="4" l="1"/>
  <c r="J35" i="4"/>
  <c r="I35" i="4"/>
  <c r="H35" i="4"/>
  <c r="G35" i="4"/>
  <c r="F35" i="4"/>
  <c r="E35" i="4"/>
  <c r="D35" i="4"/>
  <c r="D11" i="4"/>
  <c r="M34" i="4"/>
  <c r="N34" i="4" s="1"/>
  <c r="L33" i="4"/>
  <c r="L32" i="4"/>
  <c r="L30" i="4"/>
  <c r="L29" i="4"/>
  <c r="L28" i="4"/>
  <c r="L27" i="4"/>
  <c r="L26" i="4"/>
  <c r="L25" i="4"/>
  <c r="L24" i="4"/>
  <c r="L23" i="4"/>
  <c r="L21" i="4"/>
  <c r="L20" i="4"/>
  <c r="L19" i="4"/>
  <c r="L17" i="4"/>
  <c r="L14" i="4"/>
  <c r="L13" i="4"/>
  <c r="L12" i="4"/>
  <c r="L11" i="4"/>
  <c r="L10" i="4"/>
  <c r="L9" i="4"/>
  <c r="L8" i="4"/>
  <c r="L7" i="4"/>
  <c r="K33" i="4"/>
  <c r="K32" i="4"/>
  <c r="K31" i="4"/>
  <c r="K30" i="4"/>
  <c r="K29" i="4"/>
  <c r="K28" i="4"/>
  <c r="K27" i="4"/>
  <c r="K25" i="4"/>
  <c r="K23" i="4"/>
  <c r="K21" i="4"/>
  <c r="K20" i="4"/>
  <c r="K19" i="4"/>
  <c r="K17" i="4"/>
  <c r="K15" i="4"/>
  <c r="K14" i="4"/>
  <c r="K13" i="4"/>
  <c r="K12" i="4"/>
  <c r="K9" i="4"/>
  <c r="K8" i="4"/>
  <c r="K7" i="4"/>
  <c r="J33" i="4"/>
  <c r="J30" i="4"/>
  <c r="J29" i="4"/>
  <c r="J28" i="4"/>
  <c r="J27" i="4"/>
  <c r="J26" i="4"/>
  <c r="J25" i="4"/>
  <c r="J23" i="4"/>
  <c r="J21" i="4"/>
  <c r="J20" i="4"/>
  <c r="J19" i="4"/>
  <c r="J17" i="4"/>
  <c r="J12" i="4"/>
  <c r="J10" i="4"/>
  <c r="J9" i="4"/>
  <c r="J8" i="4"/>
  <c r="J7" i="4"/>
  <c r="I33" i="4"/>
  <c r="I32" i="4"/>
  <c r="I31" i="4"/>
  <c r="I30" i="4"/>
  <c r="I29" i="4"/>
  <c r="I27" i="4"/>
  <c r="I26" i="4"/>
  <c r="I25" i="4"/>
  <c r="I23" i="4"/>
  <c r="I22" i="4"/>
  <c r="I21" i="4"/>
  <c r="I20" i="4"/>
  <c r="I18" i="4"/>
  <c r="I15" i="4"/>
  <c r="I13" i="4"/>
  <c r="I12" i="4"/>
  <c r="I11" i="4"/>
  <c r="I9" i="4"/>
  <c r="I8" i="4"/>
  <c r="I7" i="4"/>
  <c r="H33" i="4"/>
  <c r="H32" i="4"/>
  <c r="H31" i="4"/>
  <c r="H30" i="4"/>
  <c r="H29" i="4"/>
  <c r="H28" i="4"/>
  <c r="H27" i="4"/>
  <c r="H25" i="4"/>
  <c r="H22" i="4"/>
  <c r="H21" i="4"/>
  <c r="H20" i="4"/>
  <c r="H17" i="4"/>
  <c r="H13" i="4"/>
  <c r="H12" i="4"/>
  <c r="H11" i="4"/>
  <c r="H10" i="4"/>
  <c r="H8" i="4"/>
  <c r="H7" i="4"/>
  <c r="G33" i="4"/>
  <c r="G32" i="4"/>
  <c r="G30" i="4"/>
  <c r="G29" i="4"/>
  <c r="G28" i="4"/>
  <c r="G27" i="4"/>
  <c r="G26" i="4"/>
  <c r="G25" i="4"/>
  <c r="G24" i="4"/>
  <c r="G23" i="4"/>
  <c r="G21" i="4"/>
  <c r="G20" i="4"/>
  <c r="G19" i="4"/>
  <c r="G18" i="4"/>
  <c r="G13" i="4"/>
  <c r="G12" i="4"/>
  <c r="G11" i="4"/>
  <c r="G10" i="4"/>
  <c r="G8" i="4"/>
  <c r="G7" i="4"/>
  <c r="F33" i="4"/>
  <c r="F32" i="4"/>
  <c r="F30" i="4"/>
  <c r="F27" i="4"/>
  <c r="F25" i="4"/>
  <c r="F21" i="4"/>
  <c r="F20" i="4"/>
  <c r="F17" i="4"/>
  <c r="F12" i="4"/>
  <c r="F11" i="4"/>
  <c r="F8" i="4"/>
  <c r="F7" i="4"/>
  <c r="M35" i="4" l="1"/>
  <c r="N35" i="4" s="1"/>
  <c r="G17" i="4"/>
  <c r="I28" i="4" l="1"/>
  <c r="F29" i="4"/>
  <c r="K18" i="4"/>
  <c r="F18" i="4"/>
  <c r="I17" i="4"/>
  <c r="K16" i="4"/>
  <c r="H16" i="4"/>
  <c r="F15" i="4"/>
  <c r="H9" i="4"/>
  <c r="G9" i="4"/>
  <c r="K11" i="4"/>
  <c r="J11" i="4"/>
  <c r="K10" i="4"/>
  <c r="I10" i="4"/>
  <c r="F10" i="4"/>
  <c r="E32" i="4" l="1"/>
  <c r="E30" i="4"/>
  <c r="E29" i="4"/>
  <c r="E28" i="4"/>
  <c r="E27" i="4"/>
  <c r="E25" i="4"/>
  <c r="E24" i="4"/>
  <c r="E23" i="4"/>
  <c r="E21" i="4"/>
  <c r="E20" i="4"/>
  <c r="E19" i="4"/>
  <c r="E17" i="4"/>
  <c r="E18" i="4"/>
  <c r="E16" i="4"/>
  <c r="E12" i="4"/>
  <c r="E11" i="4"/>
  <c r="E10" i="4"/>
  <c r="E9" i="4"/>
  <c r="E8" i="4"/>
  <c r="E7" i="4"/>
  <c r="C23" i="4"/>
  <c r="D32" i="4"/>
  <c r="D31" i="4"/>
  <c r="M31" i="4" s="1"/>
  <c r="D30" i="4"/>
  <c r="M30" i="4" s="1"/>
  <c r="D29" i="4"/>
  <c r="D28" i="4"/>
  <c r="D27" i="4"/>
  <c r="D25" i="4"/>
  <c r="M25" i="4" s="1"/>
  <c r="D24" i="4"/>
  <c r="D13" i="4"/>
  <c r="M13" i="4" s="1"/>
  <c r="D10" i="4"/>
  <c r="D9" i="4"/>
  <c r="D8" i="4"/>
  <c r="D7" i="4"/>
  <c r="C10" i="4"/>
  <c r="C9" i="4"/>
  <c r="C8" i="4"/>
  <c r="D21" i="4"/>
  <c r="D20" i="4"/>
  <c r="C20" i="4"/>
  <c r="C21" i="4"/>
  <c r="D17" i="4"/>
  <c r="D15" i="4"/>
  <c r="D12" i="4"/>
  <c r="C33" i="4"/>
  <c r="M33" i="4" s="1"/>
  <c r="C29" i="4"/>
  <c r="C28" i="4"/>
  <c r="C24" i="4"/>
  <c r="C11" i="4"/>
  <c r="M27" i="4" l="1"/>
  <c r="M28" i="4"/>
  <c r="M12" i="4"/>
  <c r="M29" i="4"/>
  <c r="N29" i="4" s="1"/>
  <c r="P29" i="4" s="1"/>
  <c r="M19" i="4"/>
  <c r="M11" i="4"/>
  <c r="M21" i="4"/>
  <c r="M7" i="4"/>
  <c r="M32" i="4"/>
  <c r="M23" i="4"/>
  <c r="M10" i="4"/>
  <c r="M14" i="4"/>
  <c r="M15" i="4"/>
  <c r="M22" i="4"/>
  <c r="M20" i="4"/>
  <c r="M8" i="4"/>
  <c r="M9" i="4"/>
  <c r="M17" i="4"/>
  <c r="M18" i="4"/>
  <c r="M16" i="4"/>
  <c r="I237" i="9" l="1"/>
  <c r="J237" i="9"/>
  <c r="K237" i="9"/>
  <c r="L237" i="9"/>
  <c r="M237" i="9"/>
  <c r="N237" i="9"/>
  <c r="P237" i="9"/>
  <c r="Q237" i="9"/>
  <c r="R237" i="9"/>
  <c r="S237" i="9"/>
  <c r="D237" i="9"/>
  <c r="E237" i="9"/>
  <c r="F237" i="9"/>
  <c r="G237" i="9"/>
  <c r="I213" i="9"/>
  <c r="J213" i="9"/>
  <c r="K213" i="9"/>
  <c r="L213" i="9"/>
  <c r="M213" i="9"/>
  <c r="N213" i="9"/>
  <c r="P213" i="9"/>
  <c r="Q213" i="9"/>
  <c r="R213" i="9"/>
  <c r="S213" i="9"/>
  <c r="D213" i="9"/>
  <c r="E213" i="9"/>
  <c r="F213" i="9"/>
  <c r="G213" i="9"/>
  <c r="I164" i="9"/>
  <c r="J164" i="9"/>
  <c r="K164" i="9"/>
  <c r="L164" i="9"/>
  <c r="M164" i="9"/>
  <c r="N164" i="9"/>
  <c r="P164" i="9"/>
  <c r="Q164" i="9"/>
  <c r="R164" i="9"/>
  <c r="S164" i="9"/>
  <c r="D164" i="9"/>
  <c r="E164" i="9"/>
  <c r="F164" i="9"/>
  <c r="G164" i="9"/>
  <c r="I91" i="9"/>
  <c r="J91" i="9"/>
  <c r="K91" i="9"/>
  <c r="L91" i="9"/>
  <c r="M91" i="9"/>
  <c r="N91" i="9"/>
  <c r="P91" i="9"/>
  <c r="Q91" i="9"/>
  <c r="R91" i="9"/>
  <c r="S91" i="9"/>
  <c r="D91" i="9"/>
  <c r="E91" i="9"/>
  <c r="F91" i="9"/>
  <c r="G91" i="9"/>
  <c r="R189" i="9"/>
  <c r="Q189" i="9"/>
  <c r="P189" i="9"/>
  <c r="N189" i="9"/>
  <c r="M189" i="9"/>
  <c r="L189" i="9"/>
  <c r="K189" i="9"/>
  <c r="J189" i="9"/>
  <c r="I189" i="9"/>
  <c r="G189" i="9"/>
  <c r="F189" i="9"/>
  <c r="E189" i="9"/>
  <c r="D189" i="9"/>
  <c r="S139" i="9"/>
  <c r="R139" i="9"/>
  <c r="Q139" i="9"/>
  <c r="P139" i="9"/>
  <c r="N139" i="9"/>
  <c r="M139" i="9"/>
  <c r="L139" i="9"/>
  <c r="K139" i="9"/>
  <c r="J139" i="9"/>
  <c r="I139" i="9"/>
  <c r="G139" i="9"/>
  <c r="F139" i="9"/>
  <c r="E139" i="9"/>
  <c r="D139" i="9"/>
  <c r="S115" i="9"/>
  <c r="Q115" i="9"/>
  <c r="P115" i="9"/>
  <c r="N115" i="9"/>
  <c r="M115" i="9"/>
  <c r="L115" i="9"/>
  <c r="K115" i="9"/>
  <c r="J115" i="9"/>
  <c r="I115" i="9"/>
  <c r="G115" i="9"/>
  <c r="F115" i="9"/>
  <c r="E115" i="9"/>
  <c r="D115" i="9"/>
  <c r="R19" i="9"/>
  <c r="P18" i="9"/>
  <c r="P19" i="9" s="1"/>
  <c r="N18" i="9"/>
  <c r="N19" i="9" s="1"/>
  <c r="M18" i="9"/>
  <c r="M19" i="9" s="1"/>
  <c r="L18" i="9"/>
  <c r="L19" i="9" s="1"/>
  <c r="J18" i="9"/>
  <c r="J19" i="9" s="1"/>
  <c r="M17" i="8"/>
  <c r="M16" i="8"/>
  <c r="M15" i="8"/>
  <c r="M14" i="8"/>
  <c r="M13" i="8"/>
  <c r="M12" i="8"/>
  <c r="M11" i="8"/>
  <c r="M10" i="8"/>
  <c r="M9" i="8"/>
  <c r="M8" i="8"/>
  <c r="S189" i="9" l="1"/>
  <c r="S19" i="9"/>
  <c r="M18" i="8"/>
  <c r="M19" i="8" s="1"/>
  <c r="M20" i="8" s="1"/>
  <c r="L13" i="8"/>
  <c r="I249" i="9" l="1"/>
  <c r="K249" i="9"/>
  <c r="L249" i="9"/>
  <c r="M249" i="9"/>
  <c r="N249" i="9"/>
  <c r="P249" i="9"/>
  <c r="Q249" i="9"/>
  <c r="R249" i="9"/>
  <c r="S249" i="9"/>
  <c r="D249" i="9"/>
  <c r="E249" i="9"/>
  <c r="F249" i="9"/>
  <c r="G249" i="9"/>
  <c r="R255" i="9"/>
  <c r="P255" i="9"/>
  <c r="N255" i="9"/>
  <c r="M255" i="9"/>
  <c r="L255" i="9"/>
  <c r="K255" i="9"/>
  <c r="J255" i="9"/>
  <c r="I255" i="9"/>
  <c r="G255" i="9"/>
  <c r="O17" i="8" s="1"/>
  <c r="F255" i="9"/>
  <c r="E255" i="9"/>
  <c r="D255" i="9"/>
  <c r="I229" i="9"/>
  <c r="J229" i="9"/>
  <c r="M229" i="9"/>
  <c r="N229" i="9"/>
  <c r="P229" i="9"/>
  <c r="Q229" i="9"/>
  <c r="R229" i="9"/>
  <c r="S229" i="9"/>
  <c r="D229" i="9"/>
  <c r="E229" i="9"/>
  <c r="F229" i="9"/>
  <c r="G229" i="9"/>
  <c r="O16" i="8" s="1"/>
  <c r="I224" i="9"/>
  <c r="J224" i="9"/>
  <c r="K224" i="9"/>
  <c r="L224" i="9"/>
  <c r="M224" i="9"/>
  <c r="N224" i="9"/>
  <c r="P224" i="9"/>
  <c r="P230" i="9" s="1"/>
  <c r="Q224" i="9"/>
  <c r="R224" i="9"/>
  <c r="S224" i="9"/>
  <c r="D224" i="9"/>
  <c r="E224" i="9"/>
  <c r="F224" i="9"/>
  <c r="G224" i="9"/>
  <c r="I205" i="9"/>
  <c r="J205" i="9"/>
  <c r="K205" i="9"/>
  <c r="L205" i="9"/>
  <c r="M205" i="9"/>
  <c r="N205" i="9"/>
  <c r="P205" i="9"/>
  <c r="Q205" i="9"/>
  <c r="R205" i="9"/>
  <c r="S205" i="9"/>
  <c r="D205" i="9"/>
  <c r="E205" i="9"/>
  <c r="F205" i="9"/>
  <c r="G205" i="9"/>
  <c r="O15" i="8" s="1"/>
  <c r="D201" i="9"/>
  <c r="D206" i="9" s="1"/>
  <c r="C15" i="8" s="1"/>
  <c r="E201" i="9"/>
  <c r="F201" i="9"/>
  <c r="G201" i="9"/>
  <c r="I201" i="9"/>
  <c r="J201" i="9"/>
  <c r="K201" i="9"/>
  <c r="L201" i="9"/>
  <c r="M201" i="9"/>
  <c r="N201" i="9"/>
  <c r="P201" i="9"/>
  <c r="Q201" i="9"/>
  <c r="R201" i="9"/>
  <c r="S201" i="9"/>
  <c r="D175" i="9"/>
  <c r="E175" i="9"/>
  <c r="F175" i="9"/>
  <c r="G175" i="9"/>
  <c r="I175" i="9"/>
  <c r="J175" i="9"/>
  <c r="K175" i="9"/>
  <c r="L175" i="9"/>
  <c r="M175" i="9"/>
  <c r="N175" i="9"/>
  <c r="P175" i="9"/>
  <c r="Q175" i="9"/>
  <c r="R175" i="9"/>
  <c r="S175" i="9"/>
  <c r="S181" i="9"/>
  <c r="R181" i="9"/>
  <c r="Q181" i="9"/>
  <c r="P181" i="9"/>
  <c r="N181" i="9"/>
  <c r="M181" i="9"/>
  <c r="L181" i="9"/>
  <c r="K181" i="9"/>
  <c r="J181" i="9"/>
  <c r="I181" i="9"/>
  <c r="G181" i="9"/>
  <c r="O14" i="8" s="1"/>
  <c r="D181" i="9"/>
  <c r="Q255" i="9" l="1"/>
  <c r="Q256" i="9" s="1"/>
  <c r="S255" i="9"/>
  <c r="S256" i="9" s="1"/>
  <c r="P206" i="9"/>
  <c r="I15" i="11" s="1"/>
  <c r="K206" i="9"/>
  <c r="D15" i="11" s="1"/>
  <c r="K182" i="9"/>
  <c r="D14" i="11" s="1"/>
  <c r="I230" i="9"/>
  <c r="B16" i="11" s="1"/>
  <c r="M206" i="9"/>
  <c r="F15" i="11" s="1"/>
  <c r="J230" i="9"/>
  <c r="C16" i="11" s="1"/>
  <c r="S230" i="9"/>
  <c r="E230" i="9"/>
  <c r="D16" i="8" s="1"/>
  <c r="R230" i="9"/>
  <c r="K16" i="11" s="1"/>
  <c r="N230" i="9"/>
  <c r="G16" i="11" s="1"/>
  <c r="P182" i="9"/>
  <c r="I14" i="11" s="1"/>
  <c r="L230" i="9"/>
  <c r="G16" i="8" s="1"/>
  <c r="R182" i="9"/>
  <c r="K14" i="11" s="1"/>
  <c r="N182" i="9"/>
  <c r="G14" i="11" s="1"/>
  <c r="L182" i="9"/>
  <c r="E14" i="11" s="1"/>
  <c r="I182" i="9"/>
  <c r="B14" i="11" s="1"/>
  <c r="D182" i="9"/>
  <c r="C14" i="8" s="1"/>
  <c r="Q206" i="9"/>
  <c r="D256" i="9"/>
  <c r="C17" i="8" s="1"/>
  <c r="P256" i="9"/>
  <c r="I17" i="11" s="1"/>
  <c r="J256" i="9"/>
  <c r="C17" i="11" s="1"/>
  <c r="F206" i="9"/>
  <c r="E15" i="8" s="1"/>
  <c r="K256" i="9"/>
  <c r="D17" i="11" s="1"/>
  <c r="S182" i="9"/>
  <c r="J182" i="9"/>
  <c r="C14" i="11" s="1"/>
  <c r="E206" i="9"/>
  <c r="D15" i="8" s="1"/>
  <c r="I206" i="9"/>
  <c r="B15" i="11" s="1"/>
  <c r="F256" i="9"/>
  <c r="E17" i="8" s="1"/>
  <c r="R256" i="9"/>
  <c r="K17" i="11" s="1"/>
  <c r="N256" i="9"/>
  <c r="G17" i="11" s="1"/>
  <c r="L256" i="9"/>
  <c r="I256" i="9"/>
  <c r="B17" i="11" s="1"/>
  <c r="Q182" i="9"/>
  <c r="J14" i="11" s="1"/>
  <c r="M182" i="9"/>
  <c r="F14" i="11" s="1"/>
  <c r="F230" i="9"/>
  <c r="E16" i="8" s="1"/>
  <c r="E256" i="9"/>
  <c r="D17" i="8" s="1"/>
  <c r="M256" i="9"/>
  <c r="F17" i="11" s="1"/>
  <c r="N17" i="8"/>
  <c r="G256" i="9"/>
  <c r="F17" i="8" s="1"/>
  <c r="N16" i="8"/>
  <c r="G230" i="9"/>
  <c r="F16" i="8" s="1"/>
  <c r="N15" i="8"/>
  <c r="G206" i="9"/>
  <c r="F15" i="8" s="1"/>
  <c r="D230" i="9"/>
  <c r="C16" i="8" s="1"/>
  <c r="N14" i="8"/>
  <c r="G182" i="9"/>
  <c r="F14" i="8" s="1"/>
  <c r="L16" i="8"/>
  <c r="L15" i="8"/>
  <c r="S206" i="9"/>
  <c r="J206" i="9"/>
  <c r="C15" i="11" s="1"/>
  <c r="Q230" i="9"/>
  <c r="M230" i="9"/>
  <c r="F16" i="11" s="1"/>
  <c r="L17" i="8"/>
  <c r="E181" i="9"/>
  <c r="E182" i="9" s="1"/>
  <c r="D14" i="8" s="1"/>
  <c r="F181" i="9"/>
  <c r="F182" i="9" s="1"/>
  <c r="E14" i="8" s="1"/>
  <c r="R206" i="9"/>
  <c r="K15" i="11" s="1"/>
  <c r="N206" i="9"/>
  <c r="G15" i="11" s="1"/>
  <c r="L206" i="9"/>
  <c r="I16" i="11"/>
  <c r="K230" i="9"/>
  <c r="D16" i="11" s="1"/>
  <c r="J15" i="11" l="1"/>
  <c r="J17" i="11"/>
  <c r="J16" i="11"/>
  <c r="L14" i="11"/>
  <c r="L17" i="11"/>
  <c r="L16" i="11"/>
  <c r="L15" i="11"/>
  <c r="E16" i="11"/>
  <c r="G17" i="8"/>
  <c r="E17" i="11"/>
  <c r="G15" i="8"/>
  <c r="E15" i="11"/>
  <c r="P17" i="8"/>
  <c r="P16" i="8"/>
  <c r="P15" i="8"/>
  <c r="G14" i="8"/>
  <c r="I156" i="9"/>
  <c r="J156" i="9"/>
  <c r="K156" i="9"/>
  <c r="L156" i="9"/>
  <c r="N156" i="9"/>
  <c r="P156" i="9"/>
  <c r="Q156" i="9"/>
  <c r="R156" i="9"/>
  <c r="S156" i="9"/>
  <c r="R151" i="9"/>
  <c r="N151" i="9"/>
  <c r="L151" i="9"/>
  <c r="I151" i="9"/>
  <c r="S129" i="9"/>
  <c r="R129" i="9"/>
  <c r="Q129" i="9"/>
  <c r="P129" i="9"/>
  <c r="N129" i="9"/>
  <c r="M129" i="9"/>
  <c r="M131" i="9" s="1"/>
  <c r="L129" i="9"/>
  <c r="L131" i="9" s="1"/>
  <c r="J129" i="9"/>
  <c r="J131" i="9" s="1"/>
  <c r="I131" i="9"/>
  <c r="G129" i="9"/>
  <c r="G131" i="9" s="1"/>
  <c r="O12" i="8" s="1"/>
  <c r="F129" i="9"/>
  <c r="F131" i="9" s="1"/>
  <c r="E129" i="9"/>
  <c r="E131" i="9" s="1"/>
  <c r="D129" i="9"/>
  <c r="D131" i="9" s="1"/>
  <c r="I125" i="9"/>
  <c r="J125" i="9"/>
  <c r="K125" i="9"/>
  <c r="K132" i="9" s="1"/>
  <c r="L125" i="9"/>
  <c r="M125" i="9"/>
  <c r="M132" i="9" s="1"/>
  <c r="N125" i="9"/>
  <c r="P125" i="9"/>
  <c r="Q125" i="9"/>
  <c r="R125" i="9"/>
  <c r="S125" i="9"/>
  <c r="D125" i="9"/>
  <c r="E125" i="9"/>
  <c r="F125" i="9"/>
  <c r="G125" i="9"/>
  <c r="I102" i="9"/>
  <c r="J102" i="9"/>
  <c r="K102" i="9"/>
  <c r="L102" i="9"/>
  <c r="M102" i="9"/>
  <c r="N102" i="9"/>
  <c r="P102" i="9"/>
  <c r="Q102" i="9"/>
  <c r="R102" i="9"/>
  <c r="S102" i="9"/>
  <c r="D102" i="9"/>
  <c r="E102" i="9"/>
  <c r="F102" i="9"/>
  <c r="G102" i="9"/>
  <c r="I107" i="9"/>
  <c r="J107" i="9"/>
  <c r="K107" i="9"/>
  <c r="L107" i="9"/>
  <c r="M107" i="9"/>
  <c r="P107" i="9"/>
  <c r="Q107" i="9"/>
  <c r="R107" i="9"/>
  <c r="S107" i="9"/>
  <c r="D107" i="9"/>
  <c r="E107" i="9"/>
  <c r="F107" i="9"/>
  <c r="G107" i="9"/>
  <c r="O11" i="8" s="1"/>
  <c r="L11" i="8"/>
  <c r="J81" i="9"/>
  <c r="J83" i="9" s="1"/>
  <c r="K81" i="9"/>
  <c r="K83" i="9" s="1"/>
  <c r="L81" i="9"/>
  <c r="L83" i="9" s="1"/>
  <c r="M81" i="9"/>
  <c r="M83" i="9" s="1"/>
  <c r="N81" i="9"/>
  <c r="N83" i="9" s="1"/>
  <c r="P81" i="9"/>
  <c r="P83" i="9" s="1"/>
  <c r="Q83" i="9"/>
  <c r="R83" i="9"/>
  <c r="S83" i="9"/>
  <c r="I81" i="9"/>
  <c r="I83" i="9" s="1"/>
  <c r="E81" i="9"/>
  <c r="E83" i="9" s="1"/>
  <c r="F81" i="9"/>
  <c r="F83" i="9" s="1"/>
  <c r="G81" i="9"/>
  <c r="G83" i="9" s="1"/>
  <c r="O10" i="8" s="1"/>
  <c r="D81" i="9"/>
  <c r="D83" i="9" s="1"/>
  <c r="I77" i="9"/>
  <c r="J77" i="9"/>
  <c r="K77" i="9"/>
  <c r="L77" i="9"/>
  <c r="M77" i="9"/>
  <c r="N77" i="9"/>
  <c r="P77" i="9"/>
  <c r="Q77" i="9"/>
  <c r="R77" i="9"/>
  <c r="S77" i="9"/>
  <c r="G77" i="9"/>
  <c r="N10" i="8" s="1"/>
  <c r="F77" i="9"/>
  <c r="E77" i="9"/>
  <c r="D77" i="9"/>
  <c r="I66" i="9"/>
  <c r="J66" i="9"/>
  <c r="K66" i="9"/>
  <c r="L66" i="9"/>
  <c r="M66" i="9"/>
  <c r="N66" i="9"/>
  <c r="P66" i="9"/>
  <c r="Q66" i="9"/>
  <c r="R66" i="9"/>
  <c r="S66" i="9"/>
  <c r="D66" i="9"/>
  <c r="E66" i="9"/>
  <c r="F66" i="9"/>
  <c r="G66" i="9"/>
  <c r="L10" i="8" s="1"/>
  <c r="I59" i="9"/>
  <c r="J59" i="9"/>
  <c r="K59" i="9"/>
  <c r="L59" i="9"/>
  <c r="M59" i="9"/>
  <c r="N59" i="9"/>
  <c r="P59" i="9"/>
  <c r="Q59" i="9"/>
  <c r="R59" i="9"/>
  <c r="S59" i="9"/>
  <c r="D59" i="9"/>
  <c r="E59" i="9"/>
  <c r="F59" i="9"/>
  <c r="G59" i="9"/>
  <c r="O9" i="8" s="1"/>
  <c r="I54" i="9"/>
  <c r="J54" i="9"/>
  <c r="K54" i="9"/>
  <c r="L54" i="9"/>
  <c r="M54" i="9"/>
  <c r="N54" i="9"/>
  <c r="P54" i="9"/>
  <c r="Q54" i="9"/>
  <c r="R54" i="9"/>
  <c r="S54" i="9"/>
  <c r="D54" i="9"/>
  <c r="E54" i="9"/>
  <c r="F54" i="9"/>
  <c r="G54" i="9"/>
  <c r="N9" i="8" s="1"/>
  <c r="R60" i="9" l="1"/>
  <c r="Q108" i="9"/>
  <c r="E132" i="9"/>
  <c r="D12" i="8" s="1"/>
  <c r="S108" i="9"/>
  <c r="L11" i="11" s="1"/>
  <c r="J108" i="9"/>
  <c r="C11" i="11" s="1"/>
  <c r="J11" i="11"/>
  <c r="M108" i="9"/>
  <c r="F11" i="11" s="1"/>
  <c r="F132" i="9"/>
  <c r="E12" i="8" s="1"/>
  <c r="F108" i="9"/>
  <c r="E11" i="8" s="1"/>
  <c r="R108" i="9"/>
  <c r="N108" i="9"/>
  <c r="G11" i="11" s="1"/>
  <c r="L108" i="9"/>
  <c r="E11" i="11" s="1"/>
  <c r="I108" i="9"/>
  <c r="B11" i="11" s="1"/>
  <c r="D12" i="11"/>
  <c r="J127" i="9"/>
  <c r="J132" i="9"/>
  <c r="C12" i="11" s="1"/>
  <c r="I157" i="9"/>
  <c r="B13" i="11" s="1"/>
  <c r="L157" i="9"/>
  <c r="N157" i="9"/>
  <c r="G13" i="11" s="1"/>
  <c r="R157" i="9"/>
  <c r="K13" i="11" s="1"/>
  <c r="P108" i="9"/>
  <c r="I11" i="11" s="1"/>
  <c r="K108" i="9"/>
  <c r="D11" i="11" s="1"/>
  <c r="N131" i="9"/>
  <c r="N132" i="9" s="1"/>
  <c r="G12" i="11" s="1"/>
  <c r="L132" i="9"/>
  <c r="I132" i="9"/>
  <c r="B12" i="11" s="1"/>
  <c r="Q131" i="9"/>
  <c r="Q132" i="9" s="1"/>
  <c r="J12" i="11" s="1"/>
  <c r="F12" i="11"/>
  <c r="P131" i="9"/>
  <c r="P132" i="9" s="1"/>
  <c r="I12" i="11" s="1"/>
  <c r="E108" i="9"/>
  <c r="D11" i="8" s="1"/>
  <c r="D108" i="9"/>
  <c r="C11" i="8" s="1"/>
  <c r="P10" i="8"/>
  <c r="D132" i="9"/>
  <c r="C12" i="8" s="1"/>
  <c r="N12" i="8"/>
  <c r="G132" i="9"/>
  <c r="F12" i="8" s="1"/>
  <c r="N11" i="8"/>
  <c r="P11" i="8" s="1"/>
  <c r="G108" i="9"/>
  <c r="F11" i="8" s="1"/>
  <c r="L14" i="8"/>
  <c r="P14" i="8" s="1"/>
  <c r="L12" i="8"/>
  <c r="F151" i="9"/>
  <c r="G151" i="9"/>
  <c r="D151" i="9"/>
  <c r="E151" i="9"/>
  <c r="Q151" i="9"/>
  <c r="M157" i="9"/>
  <c r="F13" i="11" s="1"/>
  <c r="S151" i="9"/>
  <c r="S157" i="9" s="1"/>
  <c r="L13" i="11" s="1"/>
  <c r="J151" i="9"/>
  <c r="J157" i="9" s="1"/>
  <c r="C13" i="11" s="1"/>
  <c r="K151" i="9"/>
  <c r="K157" i="9" s="1"/>
  <c r="D13" i="11" s="1"/>
  <c r="P151" i="9"/>
  <c r="P157" i="9" s="1"/>
  <c r="I13" i="11" s="1"/>
  <c r="Q84" i="9"/>
  <c r="J10" i="11" s="1"/>
  <c r="M84" i="9"/>
  <c r="F10" i="11" s="1"/>
  <c r="F84" i="9"/>
  <c r="E10" i="8" s="1"/>
  <c r="N84" i="9"/>
  <c r="G10" i="11" s="1"/>
  <c r="L84" i="9"/>
  <c r="I84" i="9"/>
  <c r="B10" i="11" s="1"/>
  <c r="E84" i="9"/>
  <c r="D10" i="8" s="1"/>
  <c r="R84" i="9"/>
  <c r="K10" i="11" s="1"/>
  <c r="D84" i="9"/>
  <c r="C10" i="8" s="1"/>
  <c r="P84" i="9"/>
  <c r="I10" i="11" s="1"/>
  <c r="K84" i="9"/>
  <c r="D10" i="11" s="1"/>
  <c r="G84" i="9"/>
  <c r="F10" i="8" s="1"/>
  <c r="S84" i="9"/>
  <c r="L10" i="11" s="1"/>
  <c r="J84" i="9"/>
  <c r="C10" i="11" s="1"/>
  <c r="Q157" i="9" l="1"/>
  <c r="J13" i="11" s="1"/>
  <c r="S131" i="9"/>
  <c r="S132" i="9" s="1"/>
  <c r="L12" i="11" s="1"/>
  <c r="R131" i="9"/>
  <c r="R132" i="9" s="1"/>
  <c r="K12" i="11" s="1"/>
  <c r="K11" i="11"/>
  <c r="G13" i="8"/>
  <c r="E13" i="11"/>
  <c r="G12" i="8"/>
  <c r="E12" i="11"/>
  <c r="G11" i="8"/>
  <c r="G10" i="8"/>
  <c r="E10" i="11"/>
  <c r="P12" i="8"/>
  <c r="N13" i="8"/>
  <c r="I43" i="9"/>
  <c r="I60" i="9" s="1"/>
  <c r="B9" i="11" s="1"/>
  <c r="J43" i="9"/>
  <c r="J60" i="9" s="1"/>
  <c r="C9" i="11" s="1"/>
  <c r="K43" i="9"/>
  <c r="K60" i="9" s="1"/>
  <c r="D9" i="11" s="1"/>
  <c r="L43" i="9"/>
  <c r="L60" i="9" s="1"/>
  <c r="M43" i="9"/>
  <c r="M60" i="9" s="1"/>
  <c r="F9" i="11" s="1"/>
  <c r="N43" i="9"/>
  <c r="N60" i="9" s="1"/>
  <c r="G9" i="11" s="1"/>
  <c r="P43" i="9"/>
  <c r="P60" i="9" s="1"/>
  <c r="I9" i="11" s="1"/>
  <c r="Q43" i="9"/>
  <c r="Q60" i="9" s="1"/>
  <c r="J9" i="11" s="1"/>
  <c r="K9" i="11"/>
  <c r="S43" i="9"/>
  <c r="S60" i="9" s="1"/>
  <c r="L9" i="11" s="1"/>
  <c r="D43" i="9"/>
  <c r="D60" i="9" s="1"/>
  <c r="C9" i="8" s="1"/>
  <c r="E43" i="9"/>
  <c r="E60" i="9" s="1"/>
  <c r="D9" i="8" s="1"/>
  <c r="F43" i="9"/>
  <c r="F60" i="9" s="1"/>
  <c r="E9" i="8" s="1"/>
  <c r="G43" i="9"/>
  <c r="D34" i="9"/>
  <c r="D35" i="9" s="1"/>
  <c r="C8" i="8" s="1"/>
  <c r="E34" i="9"/>
  <c r="F34" i="9"/>
  <c r="G34" i="9"/>
  <c r="G35" i="9" s="1"/>
  <c r="I34" i="9"/>
  <c r="J34" i="9"/>
  <c r="K34" i="9"/>
  <c r="L34" i="9"/>
  <c r="M34" i="9"/>
  <c r="N34" i="9"/>
  <c r="P34" i="9"/>
  <c r="Q34" i="9"/>
  <c r="R34" i="9"/>
  <c r="S34" i="9"/>
  <c r="I30" i="9"/>
  <c r="J30" i="9"/>
  <c r="K30" i="9"/>
  <c r="L30" i="9"/>
  <c r="M30" i="9"/>
  <c r="N30" i="9"/>
  <c r="P30" i="9"/>
  <c r="Q30" i="9"/>
  <c r="R30" i="9"/>
  <c r="S30" i="9"/>
  <c r="S35" i="9" l="1"/>
  <c r="L8" i="11" s="1"/>
  <c r="L18" i="11" s="1"/>
  <c r="L19" i="11" s="1"/>
  <c r="N35" i="9"/>
  <c r="G8" i="11" s="1"/>
  <c r="G18" i="11" s="1"/>
  <c r="G19" i="11" s="1"/>
  <c r="Q35" i="9"/>
  <c r="J8" i="11" s="1"/>
  <c r="J18" i="11" s="1"/>
  <c r="J19" i="11" s="1"/>
  <c r="P35" i="9"/>
  <c r="I8" i="11" s="1"/>
  <c r="I18" i="11" s="1"/>
  <c r="I19" i="11" s="1"/>
  <c r="R35" i="9"/>
  <c r="K8" i="11" s="1"/>
  <c r="K18" i="11" s="1"/>
  <c r="K19" i="11" s="1"/>
  <c r="J35" i="9"/>
  <c r="C8" i="11" s="1"/>
  <c r="C18" i="11" s="1"/>
  <c r="C19" i="11" s="1"/>
  <c r="K35" i="9"/>
  <c r="D8" i="11" s="1"/>
  <c r="D18" i="11" s="1"/>
  <c r="D19" i="11" s="1"/>
  <c r="G9" i="8"/>
  <c r="E9" i="11"/>
  <c r="L35" i="9"/>
  <c r="I35" i="9"/>
  <c r="B8" i="11" s="1"/>
  <c r="B18" i="11" s="1"/>
  <c r="B19" i="11" s="1"/>
  <c r="M35" i="9"/>
  <c r="F8" i="11" s="1"/>
  <c r="F18" i="11" s="1"/>
  <c r="F19" i="11" s="1"/>
  <c r="E35" i="9"/>
  <c r="D8" i="8" s="1"/>
  <c r="F35" i="9"/>
  <c r="E8" i="8" s="1"/>
  <c r="N8" i="8"/>
  <c r="N18" i="8" s="1"/>
  <c r="F8" i="8"/>
  <c r="O8" i="8"/>
  <c r="G60" i="9"/>
  <c r="F9" i="8" s="1"/>
  <c r="L9" i="8"/>
  <c r="G156" i="9"/>
  <c r="F156" i="9"/>
  <c r="E156" i="9"/>
  <c r="D156" i="9"/>
  <c r="F13" i="8" l="1"/>
  <c r="F18" i="8" s="1"/>
  <c r="F19" i="8" s="1"/>
  <c r="G157" i="9"/>
  <c r="G8" i="8"/>
  <c r="G18" i="8" s="1"/>
  <c r="G19" i="8" s="1"/>
  <c r="E8" i="11"/>
  <c r="E18" i="11" s="1"/>
  <c r="E19" i="11" s="1"/>
  <c r="F157" i="9"/>
  <c r="E13" i="8" s="1"/>
  <c r="E18" i="8" s="1"/>
  <c r="E19" i="8" s="1"/>
  <c r="E157" i="9"/>
  <c r="D13" i="8" s="1"/>
  <c r="D18" i="8" s="1"/>
  <c r="D19" i="8" s="1"/>
  <c r="D157" i="9"/>
  <c r="C13" i="8" s="1"/>
  <c r="C18" i="8" s="1"/>
  <c r="C19" i="8" s="1"/>
  <c r="P9" i="8"/>
  <c r="N19" i="8"/>
  <c r="N20" i="8" s="1"/>
  <c r="O13" i="8"/>
  <c r="E21" i="8" l="1"/>
  <c r="P13" i="8"/>
  <c r="O18" i="8"/>
  <c r="O19" i="8" s="1"/>
  <c r="O20" i="8" s="1"/>
  <c r="D21" i="8"/>
  <c r="C21" i="8"/>
  <c r="F21" i="8"/>
  <c r="L8" i="8"/>
  <c r="P8" i="8" l="1"/>
  <c r="L18" i="8"/>
  <c r="L19" i="8" s="1"/>
  <c r="L20" i="8" s="1"/>
  <c r="P18" i="8" l="1"/>
  <c r="P19" i="8" s="1"/>
  <c r="P20" i="8" s="1"/>
  <c r="P34" i="4"/>
  <c r="N33" i="4"/>
  <c r="P33" i="4" s="1"/>
  <c r="N32" i="4"/>
  <c r="P32" i="4" s="1"/>
  <c r="N31" i="4"/>
  <c r="P31" i="4" s="1"/>
  <c r="N30" i="4"/>
  <c r="P30" i="4" s="1"/>
  <c r="N28" i="4"/>
  <c r="P28" i="4" s="1"/>
  <c r="N27" i="4"/>
  <c r="P27" i="4" s="1"/>
  <c r="N25" i="4"/>
  <c r="P25" i="4" s="1"/>
  <c r="N23" i="4"/>
  <c r="P23" i="4" s="1"/>
  <c r="N22" i="4"/>
  <c r="P22" i="4" s="1"/>
  <c r="N21" i="4"/>
  <c r="P21" i="4" s="1"/>
  <c r="N20" i="4"/>
  <c r="P20" i="4" s="1"/>
  <c r="N19" i="4"/>
  <c r="P19" i="4" s="1"/>
  <c r="N18" i="4"/>
  <c r="P18" i="4" s="1"/>
  <c r="N17" i="4"/>
  <c r="P17" i="4" s="1"/>
  <c r="N16" i="4"/>
  <c r="P16" i="4" s="1"/>
  <c r="N15" i="4"/>
  <c r="P15" i="4" s="1"/>
  <c r="N14" i="4"/>
  <c r="P14" i="4" s="1"/>
  <c r="N13" i="4"/>
  <c r="P13" i="4" s="1"/>
  <c r="N12" i="4"/>
  <c r="P12" i="4" s="1"/>
  <c r="N11" i="4"/>
  <c r="P11" i="4" s="1"/>
  <c r="N10" i="4"/>
  <c r="P10" i="4" s="1"/>
  <c r="N9" i="4"/>
  <c r="P9" i="4" s="1"/>
  <c r="N8" i="4"/>
  <c r="P8" i="4" s="1"/>
  <c r="N7" i="4"/>
  <c r="P7" i="4" s="1"/>
  <c r="I18" i="5" l="1"/>
  <c r="I19" i="5" s="1"/>
  <c r="H18" i="5"/>
  <c r="H19" i="5" s="1"/>
  <c r="G18" i="5"/>
  <c r="G19" i="5"/>
  <c r="F18" i="5"/>
  <c r="F19" i="5"/>
  <c r="E18" i="5"/>
  <c r="E19" i="5"/>
  <c r="H24" i="4" l="1"/>
  <c r="K24" i="4"/>
  <c r="J24" i="4"/>
  <c r="I24" i="4"/>
  <c r="M24" i="4" l="1"/>
  <c r="N24" i="4" s="1"/>
  <c r="P24" i="4" s="1"/>
  <c r="C26" i="4" l="1"/>
  <c r="M26" i="4" s="1"/>
  <c r="N26" i="4" s="1"/>
  <c r="P26" i="4" s="1"/>
</calcChain>
</file>

<file path=xl/sharedStrings.xml><?xml version="1.0" encoding="utf-8"?>
<sst xmlns="http://schemas.openxmlformats.org/spreadsheetml/2006/main" count="861" uniqueCount="293">
  <si>
    <t>Б</t>
  </si>
  <si>
    <t>Ж</t>
  </si>
  <si>
    <t>У</t>
  </si>
  <si>
    <t>дни</t>
  </si>
  <si>
    <t>наименование блюд</t>
  </si>
  <si>
    <t>калорий-ность, ккал</t>
  </si>
  <si>
    <t>C</t>
  </si>
  <si>
    <t>пищевые вещества, г</t>
  </si>
  <si>
    <t>масса порции</t>
  </si>
  <si>
    <t>Итого</t>
  </si>
  <si>
    <t>Итого за завтрак</t>
  </si>
  <si>
    <t>Хлеб пшеничный</t>
  </si>
  <si>
    <t>Хлеб ржаной</t>
  </si>
  <si>
    <t>Итого за обед</t>
  </si>
  <si>
    <t>Итого за полдник</t>
  </si>
  <si>
    <t>Итого за день</t>
  </si>
  <si>
    <t>Сок фруктовый</t>
  </si>
  <si>
    <t>Какао с молоком</t>
  </si>
  <si>
    <t>Кофейный напиток</t>
  </si>
  <si>
    <t xml:space="preserve">Приложение №1 к меню </t>
  </si>
  <si>
    <t>Приложение №2 к меню</t>
  </si>
  <si>
    <t>Анализ химического состава и энергетической ценности блюд.</t>
  </si>
  <si>
    <t>день</t>
  </si>
  <si>
    <t xml:space="preserve">Среднее за один день </t>
  </si>
  <si>
    <t>для детей с 1,5 до 3 лет</t>
  </si>
  <si>
    <t>Бутерброд с маслом</t>
  </si>
  <si>
    <t>Бутерброд с сыром</t>
  </si>
  <si>
    <t>витамин</t>
  </si>
  <si>
    <t>ЗАВТРАК</t>
  </si>
  <si>
    <t>2-й ЗАВТРАК</t>
  </si>
  <si>
    <t>ОБЕД</t>
  </si>
  <si>
    <t>ПОЛДНИК</t>
  </si>
  <si>
    <t>ДЕНЬ 1</t>
  </si>
  <si>
    <t>ДЕНЬ 2</t>
  </si>
  <si>
    <t>обед</t>
  </si>
  <si>
    <t>полдник</t>
  </si>
  <si>
    <t>Распределение калорийности между приемами пищи%</t>
  </si>
  <si>
    <t>итого</t>
  </si>
  <si>
    <t>Приложение №3 к меню</t>
  </si>
  <si>
    <t xml:space="preserve">Утверждаю: </t>
  </si>
  <si>
    <t>Котлеты рубленые из птицы</t>
  </si>
  <si>
    <t>Компот из свежих фруктов</t>
  </si>
  <si>
    <t>Каша рисовая молочная</t>
  </si>
  <si>
    <t>1/35</t>
  </si>
  <si>
    <t xml:space="preserve">Итого за обед </t>
  </si>
  <si>
    <t>Кисломолочный напиток</t>
  </si>
  <si>
    <t>ДЕНЬ 3</t>
  </si>
  <si>
    <t>Плов из птицы</t>
  </si>
  <si>
    <t>Компот из сушенных фруктов</t>
  </si>
  <si>
    <t>Суп картофельный с клецками</t>
  </si>
  <si>
    <t>Макаронные изделия отварные с маслом</t>
  </si>
  <si>
    <t>ДЕНЬ 4</t>
  </si>
  <si>
    <t>ДЕНЬ 5</t>
  </si>
  <si>
    <t>ДЕНЬ 6</t>
  </si>
  <si>
    <t>Суп-лапша домашняя</t>
  </si>
  <si>
    <t>Жаркое по-домашнему</t>
  </si>
  <si>
    <t>Сырники из творога</t>
  </si>
  <si>
    <t>ДЕНЬ 7</t>
  </si>
  <si>
    <t>Пюре картофельное</t>
  </si>
  <si>
    <t>Кисель из кураги</t>
  </si>
  <si>
    <t>ДЕНЬ 8</t>
  </si>
  <si>
    <t>Каша молочная пшеничная</t>
  </si>
  <si>
    <t>Борщ с фасолью и картофелем</t>
  </si>
  <si>
    <t>ДЕНЬ 9</t>
  </si>
  <si>
    <t>ДЕНЬ 10</t>
  </si>
  <si>
    <t>администрации МО Славянский район</t>
  </si>
  <si>
    <t>_____________ Е.А. Щурова</t>
  </si>
  <si>
    <t>№ рецептуры</t>
  </si>
  <si>
    <t>Фрукты свежие</t>
  </si>
  <si>
    <t>199</t>
  </si>
  <si>
    <t>394</t>
  </si>
  <si>
    <t>Пирожок с повидлом</t>
  </si>
  <si>
    <t>91</t>
  </si>
  <si>
    <t>34</t>
  </si>
  <si>
    <t>94</t>
  </si>
  <si>
    <t>69</t>
  </si>
  <si>
    <t>Каша Дружба</t>
  </si>
  <si>
    <t>1/90</t>
  </si>
  <si>
    <t>1/100</t>
  </si>
  <si>
    <t>1/130</t>
  </si>
  <si>
    <t>1/70/30</t>
  </si>
  <si>
    <t>Накопительная ведомость  по расходу продуктов питания для детей  от 3 до 7 лет с 10 часовым пребыванием</t>
  </si>
  <si>
    <t>(граммов (нетто) в день на одного ребенка)</t>
  </si>
  <si>
    <t>№</t>
  </si>
  <si>
    <t>Наименование продукта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</si>
  <si>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</si>
  <si>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</si>
  <si>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</si>
  <si>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</si>
  <si>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</si>
  <si>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</si>
  <si>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</si>
  <si>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</si>
  <si>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</si>
  <si>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</si>
  <si>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за 10 дн.</t>
  </si>
  <si>
    <t>за 1 день</t>
  </si>
  <si>
    <t>Норма на 1 реб.</t>
  </si>
  <si>
    <t>%</t>
  </si>
  <si>
    <t>на 1 реб.</t>
  </si>
  <si>
    <t xml:space="preserve">Молоко </t>
  </si>
  <si>
    <t xml:space="preserve">Творог </t>
  </si>
  <si>
    <t xml:space="preserve">Сметана </t>
  </si>
  <si>
    <t xml:space="preserve">Сыр </t>
  </si>
  <si>
    <t xml:space="preserve">Мясо </t>
  </si>
  <si>
    <t xml:space="preserve">Птица </t>
  </si>
  <si>
    <t xml:space="preserve">Рыба </t>
  </si>
  <si>
    <t xml:space="preserve">Яйцо </t>
  </si>
  <si>
    <t>Картофель</t>
  </si>
  <si>
    <t xml:space="preserve">Овощи  </t>
  </si>
  <si>
    <t xml:space="preserve">Фрукты </t>
  </si>
  <si>
    <t>Сухофрукты</t>
  </si>
  <si>
    <t xml:space="preserve">Сок </t>
  </si>
  <si>
    <t xml:space="preserve">Хлеб ржаной  </t>
  </si>
  <si>
    <t>Хлеб пш.</t>
  </si>
  <si>
    <t xml:space="preserve">Крупы </t>
  </si>
  <si>
    <t xml:space="preserve">Макароны </t>
  </si>
  <si>
    <t xml:space="preserve">Мука пш. </t>
  </si>
  <si>
    <t xml:space="preserve">Крахмал </t>
  </si>
  <si>
    <t>Масло сл.</t>
  </si>
  <si>
    <t>Масло растит.</t>
  </si>
  <si>
    <t>Кондитер. изд.</t>
  </si>
  <si>
    <t xml:space="preserve">Чай </t>
  </si>
  <si>
    <t xml:space="preserve">Какао </t>
  </si>
  <si>
    <t xml:space="preserve">Кофе </t>
  </si>
  <si>
    <t xml:space="preserve">Дрожжи </t>
  </si>
  <si>
    <t xml:space="preserve">Сахар </t>
  </si>
  <si>
    <t xml:space="preserve">Соль </t>
  </si>
  <si>
    <t>Печень</t>
  </si>
  <si>
    <t>Запеканка из печени с рисом</t>
  </si>
  <si>
    <t>Начальник управления образования</t>
  </si>
  <si>
    <t>1/200</t>
  </si>
  <si>
    <t>1/30</t>
  </si>
  <si>
    <t>свекольник со сметаной и яйцом</t>
  </si>
  <si>
    <t xml:space="preserve">рис с овощами </t>
  </si>
  <si>
    <t xml:space="preserve">гуляш из говядины </t>
  </si>
  <si>
    <t xml:space="preserve">суп гороховый с гренками </t>
  </si>
  <si>
    <t>1/180/20</t>
  </si>
  <si>
    <t xml:space="preserve">запеканка из творога </t>
  </si>
  <si>
    <t xml:space="preserve">молоко сгущеное с сахаром </t>
  </si>
  <si>
    <t xml:space="preserve">котлета рыбная любительская </t>
  </si>
  <si>
    <t>омлет натуральный с сыром</t>
  </si>
  <si>
    <t>1/150</t>
  </si>
  <si>
    <t xml:space="preserve">икра свекольная </t>
  </si>
  <si>
    <t xml:space="preserve">котлета мясная запеченная с соусом томатным </t>
  </si>
  <si>
    <t xml:space="preserve">каша гречневая </t>
  </si>
  <si>
    <t xml:space="preserve">пудинг творожно яблочный </t>
  </si>
  <si>
    <t xml:space="preserve">Каша молочная гречневая </t>
  </si>
  <si>
    <t xml:space="preserve">икра кабачковая </t>
  </si>
  <si>
    <t xml:space="preserve">яйцо отварное </t>
  </si>
  <si>
    <t>макароны запеченые с яйцом и сыром</t>
  </si>
  <si>
    <t xml:space="preserve">рассольник Ленинградский </t>
  </si>
  <si>
    <t>1/180</t>
  </si>
  <si>
    <t xml:space="preserve">каша вязкая молочная овсяная с курогой </t>
  </si>
  <si>
    <t>54-11к</t>
  </si>
  <si>
    <t xml:space="preserve">борщ Сибирский </t>
  </si>
  <si>
    <t xml:space="preserve">рис отварной с овощами </t>
  </si>
  <si>
    <t xml:space="preserve">молоко сгущенное </t>
  </si>
  <si>
    <t xml:space="preserve">каша молочная пшеничная </t>
  </si>
  <si>
    <t>1/50/50</t>
  </si>
  <si>
    <t>витамины (В1,В2,С- в мг; А -мкг рет.экв; D- мкг)</t>
  </si>
  <si>
    <t>В1</t>
  </si>
  <si>
    <t>В2</t>
  </si>
  <si>
    <t>А</t>
  </si>
  <si>
    <t>Ca</t>
  </si>
  <si>
    <t>Mg</t>
  </si>
  <si>
    <t>P</t>
  </si>
  <si>
    <t>Fe</t>
  </si>
  <si>
    <t>I</t>
  </si>
  <si>
    <t>Se</t>
  </si>
  <si>
    <t>F</t>
  </si>
  <si>
    <t>16</t>
  </si>
  <si>
    <t xml:space="preserve">Каша  вязкая манная молочная </t>
  </si>
  <si>
    <t xml:space="preserve">салат из отварной свеклы с зеленым горошком </t>
  </si>
  <si>
    <t>240</t>
  </si>
  <si>
    <t>253</t>
  </si>
  <si>
    <t>88</t>
  </si>
  <si>
    <t>53</t>
  </si>
  <si>
    <t>289</t>
  </si>
  <si>
    <t xml:space="preserve">кондитерское изделие </t>
  </si>
  <si>
    <t xml:space="preserve">птица в соусе с томатом </t>
  </si>
  <si>
    <t>салат из белокочанной капусты 60</t>
  </si>
  <si>
    <t>54-7з</t>
  </si>
  <si>
    <t>54-8с</t>
  </si>
  <si>
    <t>54-1г</t>
  </si>
  <si>
    <t>пром</t>
  </si>
  <si>
    <t>173</t>
  </si>
  <si>
    <t xml:space="preserve">салат из свеклы с сыром </t>
  </si>
  <si>
    <t>1/70</t>
  </si>
  <si>
    <t>54-4р</t>
  </si>
  <si>
    <t>206</t>
  </si>
  <si>
    <t xml:space="preserve">салат из квашенной капусты с луком </t>
  </si>
  <si>
    <t>1/20</t>
  </si>
  <si>
    <t>чай с сахаром</t>
  </si>
  <si>
    <t>54-2гн</t>
  </si>
  <si>
    <t>54-6к</t>
  </si>
  <si>
    <t xml:space="preserve">Бутерброд с сыром </t>
  </si>
  <si>
    <t>54-15з</t>
  </si>
  <si>
    <t xml:space="preserve">салат из соленных огурцов с луком </t>
  </si>
  <si>
    <t>1/60</t>
  </si>
  <si>
    <t>54-4г</t>
  </si>
  <si>
    <t>54-20к</t>
  </si>
  <si>
    <t xml:space="preserve">напиток из шиповника </t>
  </si>
  <si>
    <t>200</t>
  </si>
  <si>
    <t xml:space="preserve">суп овощной </t>
  </si>
  <si>
    <t>54-9м</t>
  </si>
  <si>
    <t xml:space="preserve">салат из квашенной капусты со свеклой </t>
  </si>
  <si>
    <t xml:space="preserve">чай с сахаром </t>
  </si>
  <si>
    <t xml:space="preserve">тефтелт из говядины с рисом </t>
  </si>
  <si>
    <t>54-16м</t>
  </si>
  <si>
    <t xml:space="preserve">соус красный основной </t>
  </si>
  <si>
    <t xml:space="preserve">54-3 соус </t>
  </si>
  <si>
    <t xml:space="preserve">борщ с капустой и картофелем со сметаной </t>
  </si>
  <si>
    <t>1/180/10</t>
  </si>
  <si>
    <t xml:space="preserve">икра кабачкова </t>
  </si>
  <si>
    <t xml:space="preserve">молоко сгущ. </t>
  </si>
  <si>
    <t>15</t>
  </si>
  <si>
    <t xml:space="preserve">пром </t>
  </si>
  <si>
    <t xml:space="preserve"> </t>
  </si>
  <si>
    <t>Какао витаминиз с молоком</t>
  </si>
  <si>
    <t>54-16к</t>
  </si>
  <si>
    <t xml:space="preserve">зеленый горошек </t>
  </si>
  <si>
    <t>54-6о</t>
  </si>
  <si>
    <t xml:space="preserve">яйцо варенное </t>
  </si>
  <si>
    <t>40</t>
  </si>
  <si>
    <t xml:space="preserve">Чай с лимоном </t>
  </si>
  <si>
    <t>54-3гн</t>
  </si>
  <si>
    <t>пром.</t>
  </si>
  <si>
    <t>54-20з</t>
  </si>
  <si>
    <t xml:space="preserve">суп Харчо </t>
  </si>
  <si>
    <t>нарезка из соленых помидор</t>
  </si>
  <si>
    <t>101</t>
  </si>
  <si>
    <t xml:space="preserve">тефтели рыбные </t>
  </si>
  <si>
    <t>54-19р</t>
  </si>
  <si>
    <t>54-13хн</t>
  </si>
  <si>
    <t xml:space="preserve">пирожок с повидлом </t>
  </si>
  <si>
    <t xml:space="preserve">молоко кипяченое </t>
  </si>
  <si>
    <t xml:space="preserve">чай с лимоном </t>
  </si>
  <si>
    <t>54-5м</t>
  </si>
  <si>
    <t>54-1т</t>
  </si>
  <si>
    <t xml:space="preserve">салат из отварной свеклы с соленым огурцом </t>
  </si>
  <si>
    <t xml:space="preserve">кисель из кураги витамин. </t>
  </si>
  <si>
    <t xml:space="preserve">тефтели из печени с рисом </t>
  </si>
  <si>
    <t xml:space="preserve">картофельное пюре </t>
  </si>
  <si>
    <t>для детей с 3-7 лет</t>
  </si>
  <si>
    <t>день 1</t>
  </si>
  <si>
    <t>день 2</t>
  </si>
  <si>
    <t>день 3</t>
  </si>
  <si>
    <t>день 4</t>
  </si>
  <si>
    <t>день 5</t>
  </si>
  <si>
    <t>1/15</t>
  </si>
  <si>
    <t>день 6</t>
  </si>
  <si>
    <t>день 7</t>
  </si>
  <si>
    <t>день 8</t>
  </si>
  <si>
    <t>день 9</t>
  </si>
  <si>
    <t>день 10</t>
  </si>
  <si>
    <t xml:space="preserve"> "___________" _______________2023 г.</t>
  </si>
  <si>
    <t>Примерное 10-ти дневное цикличное меню (зимне-весенний  сезон) для детей дошкольных образовательных учреждений возрастной группы 3-7 лет</t>
  </si>
  <si>
    <t xml:space="preserve">КОМПОНОВКА блюд к  примерному 10-ти дневному цикличное меню (зимне-весенний  сезон) для детей дошкольных образовательных учреждений возрастной группы 3-7 лет (1 неделя) </t>
  </si>
  <si>
    <t xml:space="preserve">КОМПОНОВКА блюд к  примерному 10-ти дневному цикличное меню (зимне-весенний  сезон) для детей дошкольных образовательных учреждений возрастной группы 3-7 лет (2 неделя) </t>
  </si>
  <si>
    <t xml:space="preserve">капуста тушоная </t>
  </si>
  <si>
    <t xml:space="preserve">капуста тушеная </t>
  </si>
  <si>
    <t>54-3с</t>
  </si>
  <si>
    <t>завтрак 1</t>
  </si>
  <si>
    <t>завтрак 2</t>
  </si>
  <si>
    <t>Каша овсяная молочная</t>
  </si>
  <si>
    <t xml:space="preserve">Какао с молоком (витаминиз.) </t>
  </si>
  <si>
    <t>54-4о</t>
  </si>
  <si>
    <t>54-4т</t>
  </si>
  <si>
    <t>54-6т</t>
  </si>
  <si>
    <t>54-12м</t>
  </si>
  <si>
    <t>для детей с 3до 7 лет</t>
  </si>
  <si>
    <t>для детей с 3 до 7 лет</t>
  </si>
  <si>
    <t>Использованная литература: СБОРНИК РЕЦЕПТУР БЛЮД И ТИПОВЫХ МЕНЮ для организации питания детей в образовательных организациях  и организациях отдыха детей и их оздоровления (от 7 до 18 лет) ПОСОБИЕ  Новосибирск 2022 . Сборник рецептур и блюд и кулинарных изделий для предпреятий общественного питания при общеобразовательных школах. Под редакцией В.Т. Лапшиной, "Хлебпродинформ" М., 2004 г., сборник технологических нормативов, рецептур блюд и кулинарных изделий для дошкольных образовательных учреждений, в 2-х частях под редакцией доц. КоровкаЛ.С.., доц. ДобросердоваИ.И. Уральский региональный центр питания, 2004 г., азбука питания. Методические рекомендации по организации и контролю качества питания в дошкольных образовательных учреждениях Н.А. Таргонская-2002 г., сборник рецептур бдлюд кулинарных изделий в учебных заведениях. Автор составитель А.И. Здобнова, В.А. Цыганенко, ООО "Издательство Арий", ИКТЦ "Лада"2010г.   Химический состав блюд и кулинарных изделий рассчитан на основании таблицы сборника "Пищевая и энергетическая ценность блюд и кулинарных изделий" для расчета потребленых витаминов и микронутриентов использован справочник "Таблицы химического состава и калорийности российских продуктов питания"  под редакцией проф. И.М. Скурихина и В.А. Тутельяна</t>
  </si>
  <si>
    <t>Бутерброд с масломи сыром</t>
  </si>
  <si>
    <t>3</t>
  </si>
  <si>
    <t>54-1о</t>
  </si>
  <si>
    <t xml:space="preserve">омлет натуральный </t>
  </si>
  <si>
    <t>1/50/40</t>
  </si>
  <si>
    <t xml:space="preserve">суп картофельный с рыбой </t>
  </si>
  <si>
    <t>54-20с</t>
  </si>
  <si>
    <t>54-2с</t>
  </si>
  <si>
    <t>354</t>
  </si>
  <si>
    <t xml:space="preserve">Ведомость выполнения потребности в витаминах и минеральных веществах </t>
  </si>
  <si>
    <t xml:space="preserve">итого за 1 день </t>
  </si>
  <si>
    <t xml:space="preserve">Заместитель директора МКУ Центр УМТБ </t>
  </si>
  <si>
    <t xml:space="preserve">И.А. Милько </t>
  </si>
  <si>
    <t xml:space="preserve">к меню для детей дошкольных образовательных учреждений возрастной группы 3- 7 лет </t>
  </si>
  <si>
    <t xml:space="preserve">итого за 10 дней </t>
  </si>
  <si>
    <t>1/155</t>
  </si>
  <si>
    <t>Каша овсяная  молочная</t>
  </si>
  <si>
    <t xml:space="preserve">Бутерброд с маслом и сыром </t>
  </si>
  <si>
    <t xml:space="preserve">                               И.А. Милько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</si>
</sst>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&quot; &quot;???/???"/>
    <numFmt numFmtId="165" formatCode="0.0"/>
    <numFmt numFmtId="166" formatCode="0.000"/>
    <numFmt numFmtId="167" formatCode="#,##0.000"/>
  </numFmts>
  <fonts count="27">
    <font>
      <sz val="10"/>
      <name val="Arial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rgb="FF00B050"/>
      <name val="Arial"/>
      <family val="2"/>
      <charset val="204"/>
    </font>
    <font>
      <sz val="10"/>
      <color rgb="FFC00000"/>
      <name val="Arial"/>
      <family val="2"/>
      <charset val="204"/>
    </font>
    <font>
      <sz val="11"/>
      <color rgb="FF00B050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224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2" fontId="3" fillId="0" borderId="2" xfId="0" applyNumberFormat="1" applyFont="1" applyBorder="1"/>
    <xf numFmtId="2" fontId="0" fillId="0" borderId="2" xfId="0" applyNumberFormat="1" applyBorder="1"/>
    <xf numFmtId="2" fontId="1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right"/>
    </xf>
    <xf numFmtId="0" fontId="3" fillId="0" borderId="0" xfId="0" applyFont="1"/>
    <xf numFmtId="2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/>
    <xf numFmtId="0" fontId="4" fillId="0" borderId="0" xfId="0" applyFont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NumberFormat="1" applyFont="1" applyFill="1"/>
    <xf numFmtId="2" fontId="8" fillId="0" borderId="3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2" xfId="0" applyFont="1" applyBorder="1" applyAlignment="1">
      <alignment horizontal="left" vertical="center" wrapText="1"/>
    </xf>
    <xf numFmtId="2" fontId="4" fillId="0" borderId="0" xfId="0" applyNumberFormat="1" applyFont="1"/>
    <xf numFmtId="10" fontId="4" fillId="0" borderId="0" xfId="0" applyNumberFormat="1" applyFont="1"/>
    <xf numFmtId="2" fontId="9" fillId="0" borderId="2" xfId="0" applyNumberFormat="1" applyFont="1" applyBorder="1"/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9" fillId="0" borderId="0" xfId="0" applyFont="1"/>
    <xf numFmtId="0" fontId="12" fillId="0" borderId="0" xfId="0" applyFont="1"/>
    <xf numFmtId="0" fontId="5" fillId="0" borderId="0" xfId="0" applyFont="1" applyFill="1" applyBorder="1" applyAlignment="1">
      <alignment horizontal="left" vertical="justify" wrapText="1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/>
    <xf numFmtId="165" fontId="6" fillId="0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/>
    <xf numFmtId="2" fontId="11" fillId="0" borderId="0" xfId="0" applyNumberFormat="1" applyFont="1" applyFill="1" applyAlignment="1"/>
    <xf numFmtId="0" fontId="0" fillId="0" borderId="0" xfId="0" applyBorder="1"/>
    <xf numFmtId="4" fontId="0" fillId="0" borderId="0" xfId="0" applyNumberFormat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4" fontId="16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0" fontId="4" fillId="0" borderId="0" xfId="0" applyFont="1" applyAlignment="1">
      <alignment wrapText="1"/>
    </xf>
    <xf numFmtId="0" fontId="4" fillId="0" borderId="2" xfId="0" applyFont="1" applyFill="1" applyBorder="1" applyAlignment="1">
      <alignment horizontal="left" vertical="justify" wrapText="1"/>
    </xf>
    <xf numFmtId="0" fontId="9" fillId="0" borderId="2" xfId="0" applyFont="1" applyFill="1" applyBorder="1" applyAlignment="1">
      <alignment horizontal="left" vertical="justify"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wrapText="1"/>
    </xf>
    <xf numFmtId="0" fontId="17" fillId="0" borderId="2" xfId="0" applyFont="1" applyFill="1" applyBorder="1" applyAlignment="1">
      <alignment horizontal="left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49" fontId="17" fillId="0" borderId="2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164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2" fontId="4" fillId="0" borderId="2" xfId="0" applyNumberFormat="1" applyFont="1" applyFill="1" applyBorder="1" applyAlignment="1">
      <alignment horizontal="left" wrapText="1"/>
    </xf>
    <xf numFmtId="1" fontId="4" fillId="0" borderId="0" xfId="0" applyNumberFormat="1" applyFont="1"/>
    <xf numFmtId="1" fontId="0" fillId="0" borderId="0" xfId="0" applyNumberFormat="1"/>
    <xf numFmtId="0" fontId="4" fillId="0" borderId="2" xfId="0" applyFont="1" applyFill="1" applyBorder="1" applyAlignment="1">
      <alignment vertical="top"/>
    </xf>
    <xf numFmtId="164" fontId="4" fillId="0" borderId="2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vertical="top" wrapText="1"/>
    </xf>
    <xf numFmtId="2" fontId="0" fillId="0" borderId="2" xfId="0" applyNumberFormat="1" applyBorder="1" applyAlignment="1">
      <alignment vertical="top"/>
    </xf>
    <xf numFmtId="2" fontId="4" fillId="0" borderId="2" xfId="0" applyNumberFormat="1" applyFont="1" applyFill="1" applyBorder="1" applyAlignment="1">
      <alignment vertical="top"/>
    </xf>
    <xf numFmtId="0" fontId="10" fillId="0" borderId="2" xfId="0" applyFont="1" applyFill="1" applyBorder="1" applyAlignment="1">
      <alignment vertical="top" wrapText="1"/>
    </xf>
    <xf numFmtId="164" fontId="10" fillId="0" borderId="2" xfId="0" applyNumberFormat="1" applyFont="1" applyFill="1" applyBorder="1" applyAlignment="1">
      <alignment vertical="top" wrapText="1"/>
    </xf>
    <xf numFmtId="2" fontId="10" fillId="4" borderId="2" xfId="0" applyNumberFormat="1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4" fontId="16" fillId="4" borderId="2" xfId="0" applyNumberFormat="1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2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2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2" fontId="15" fillId="4" borderId="2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vertical="top"/>
    </xf>
    <xf numFmtId="2" fontId="16" fillId="4" borderId="2" xfId="0" applyNumberFormat="1" applyFont="1" applyFill="1" applyBorder="1" applyAlignment="1">
      <alignment vertical="top"/>
    </xf>
    <xf numFmtId="4" fontId="16" fillId="0" borderId="2" xfId="0" applyNumberFormat="1" applyFont="1" applyBorder="1" applyAlignment="1">
      <alignment vertical="top"/>
    </xf>
    <xf numFmtId="49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/>
    </xf>
    <xf numFmtId="4" fontId="3" fillId="4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2" fontId="4" fillId="0" borderId="2" xfId="0" applyNumberFormat="1" applyFont="1" applyBorder="1" applyAlignment="1">
      <alignment vertical="top"/>
    </xf>
    <xf numFmtId="2" fontId="4" fillId="4" borderId="2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/>
    </xf>
    <xf numFmtId="2" fontId="10" fillId="4" borderId="2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2" fontId="20" fillId="0" borderId="0" xfId="0" applyNumberFormat="1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2" fontId="20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 vertical="top"/>
    </xf>
    <xf numFmtId="0" fontId="0" fillId="0" borderId="2" xfId="0" applyFill="1" applyBorder="1" applyAlignment="1">
      <alignment wrapText="1"/>
    </xf>
    <xf numFmtId="0" fontId="21" fillId="0" borderId="0" xfId="0" applyFont="1"/>
    <xf numFmtId="49" fontId="4" fillId="0" borderId="2" xfId="0" applyNumberFormat="1" applyFont="1" applyBorder="1" applyAlignment="1">
      <alignment horizontal="left" vertical="top"/>
    </xf>
    <xf numFmtId="2" fontId="20" fillId="0" borderId="2" xfId="0" applyNumberFormat="1" applyFont="1" applyBorder="1"/>
    <xf numFmtId="2" fontId="22" fillId="0" borderId="2" xfId="0" applyNumberFormat="1" applyFont="1" applyBorder="1"/>
    <xf numFmtId="2" fontId="23" fillId="0" borderId="2" xfId="0" applyNumberFormat="1" applyFont="1" applyBorder="1"/>
    <xf numFmtId="0" fontId="22" fillId="0" borderId="2" xfId="0" applyFont="1" applyBorder="1"/>
    <xf numFmtId="0" fontId="24" fillId="0" borderId="2" xfId="0" applyFont="1" applyBorder="1"/>
    <xf numFmtId="0" fontId="3" fillId="0" borderId="2" xfId="0" applyFont="1" applyBorder="1" applyAlignment="1">
      <alignment wrapText="1"/>
    </xf>
    <xf numFmtId="2" fontId="15" fillId="0" borderId="2" xfId="0" applyNumberFormat="1" applyFont="1" applyFill="1" applyBorder="1" applyAlignment="1">
      <alignment vertical="top"/>
    </xf>
    <xf numFmtId="166" fontId="0" fillId="0" borderId="2" xfId="0" applyNumberFormat="1" applyBorder="1"/>
    <xf numFmtId="166" fontId="15" fillId="4" borderId="2" xfId="0" applyNumberFormat="1" applyFont="1" applyFill="1" applyBorder="1" applyAlignment="1">
      <alignment vertical="top"/>
    </xf>
    <xf numFmtId="166" fontId="3" fillId="0" borderId="2" xfId="0" applyNumberFormat="1" applyFont="1" applyBorder="1" applyAlignment="1">
      <alignment vertical="top"/>
    </xf>
    <xf numFmtId="2" fontId="3" fillId="0" borderId="2" xfId="0" applyNumberFormat="1" applyFont="1" applyFill="1" applyBorder="1" applyAlignment="1">
      <alignment vertical="top"/>
    </xf>
    <xf numFmtId="2" fontId="3" fillId="4" borderId="2" xfId="0" applyNumberFormat="1" applyFont="1" applyFill="1" applyBorder="1" applyAlignment="1">
      <alignment vertical="top"/>
    </xf>
    <xf numFmtId="166" fontId="4" fillId="0" borderId="2" xfId="0" applyNumberFormat="1" applyFont="1" applyFill="1" applyBorder="1" applyAlignment="1">
      <alignment vertical="top"/>
    </xf>
    <xf numFmtId="0" fontId="0" fillId="5" borderId="0" xfId="0" applyFill="1" applyBorder="1"/>
    <xf numFmtId="0" fontId="0" fillId="5" borderId="0" xfId="0" applyFill="1"/>
    <xf numFmtId="0" fontId="16" fillId="0" borderId="2" xfId="0" applyFont="1" applyFill="1" applyBorder="1" applyAlignment="1">
      <alignment vertical="top" wrapText="1"/>
    </xf>
    <xf numFmtId="0" fontId="16" fillId="0" borderId="2" xfId="0" applyFont="1" applyBorder="1" applyAlignment="1">
      <alignment vertical="top"/>
    </xf>
    <xf numFmtId="2" fontId="25" fillId="5" borderId="2" xfId="1" applyNumberFormat="1" applyFont="1" applyFill="1" applyBorder="1" applyAlignment="1" applyProtection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Fill="1" applyBorder="1" applyAlignment="1">
      <alignment vertical="top"/>
    </xf>
    <xf numFmtId="49" fontId="16" fillId="0" borderId="2" xfId="0" applyNumberFormat="1" applyFont="1" applyFill="1" applyBorder="1" applyAlignment="1">
      <alignment vertical="top"/>
    </xf>
    <xf numFmtId="2" fontId="16" fillId="0" borderId="2" xfId="0" applyNumberFormat="1" applyFont="1" applyBorder="1" applyAlignment="1">
      <alignment vertical="top"/>
    </xf>
    <xf numFmtId="166" fontId="4" fillId="0" borderId="2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166" fontId="0" fillId="0" borderId="0" xfId="0" applyNumberFormat="1" applyBorder="1" applyAlignment="1">
      <alignment vertical="top"/>
    </xf>
    <xf numFmtId="0" fontId="3" fillId="0" borderId="0" xfId="0" applyFont="1" applyFill="1" applyBorder="1" applyAlignment="1">
      <alignment vertical="top"/>
    </xf>
    <xf numFmtId="2" fontId="22" fillId="0" borderId="0" xfId="0" applyNumberFormat="1" applyFont="1" applyBorder="1" applyAlignment="1">
      <alignment vertical="top"/>
    </xf>
    <xf numFmtId="166" fontId="0" fillId="0" borderId="0" xfId="0" applyNumberFormat="1"/>
    <xf numFmtId="2" fontId="3" fillId="0" borderId="0" xfId="0" applyNumberFormat="1" applyFont="1"/>
    <xf numFmtId="0" fontId="0" fillId="0" borderId="5" xfId="0" applyFill="1" applyBorder="1" applyAlignment="1">
      <alignment vertical="top"/>
    </xf>
    <xf numFmtId="49" fontId="10" fillId="4" borderId="2" xfId="0" applyNumberFormat="1" applyFont="1" applyFill="1" applyBorder="1" applyAlignment="1">
      <alignment vertical="top"/>
    </xf>
    <xf numFmtId="49" fontId="4" fillId="4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166" fontId="3" fillId="4" borderId="2" xfId="0" applyNumberFormat="1" applyFont="1" applyFill="1" applyBorder="1" applyAlignment="1">
      <alignment vertical="top"/>
    </xf>
    <xf numFmtId="0" fontId="4" fillId="0" borderId="2" xfId="0" applyFont="1" applyBorder="1" applyAlignment="1">
      <alignment vertical="top" wrapText="1"/>
    </xf>
    <xf numFmtId="2" fontId="10" fillId="0" borderId="2" xfId="0" applyNumberFormat="1" applyFont="1" applyFill="1" applyBorder="1" applyAlignment="1">
      <alignment vertical="top"/>
    </xf>
    <xf numFmtId="49" fontId="10" fillId="0" borderId="2" xfId="0" applyNumberFormat="1" applyFont="1" applyFill="1" applyBorder="1" applyAlignment="1">
      <alignment vertical="top"/>
    </xf>
    <xf numFmtId="2" fontId="10" fillId="0" borderId="2" xfId="0" applyNumberFormat="1" applyFont="1" applyFill="1" applyBorder="1" applyAlignment="1">
      <alignment vertical="top" wrapText="1"/>
    </xf>
    <xf numFmtId="2" fontId="9" fillId="0" borderId="2" xfId="0" applyNumberFormat="1" applyFont="1" applyFill="1" applyBorder="1" applyAlignment="1">
      <alignment vertical="top" wrapText="1"/>
    </xf>
    <xf numFmtId="0" fontId="15" fillId="0" borderId="2" xfId="0" applyFont="1" applyBorder="1" applyAlignment="1">
      <alignment vertical="top"/>
    </xf>
    <xf numFmtId="0" fontId="15" fillId="0" borderId="2" xfId="0" applyFont="1" applyFill="1" applyBorder="1" applyAlignment="1">
      <alignment vertical="top"/>
    </xf>
    <xf numFmtId="166" fontId="3" fillId="0" borderId="2" xfId="0" applyNumberFormat="1" applyFont="1" applyFill="1" applyBorder="1" applyAlignment="1">
      <alignment vertical="top"/>
    </xf>
    <xf numFmtId="0" fontId="16" fillId="0" borderId="2" xfId="0" applyNumberFormat="1" applyFont="1" applyFill="1" applyBorder="1" applyAlignment="1">
      <alignment vertical="top"/>
    </xf>
    <xf numFmtId="4" fontId="16" fillId="0" borderId="2" xfId="0" applyNumberFormat="1" applyFont="1" applyFill="1" applyBorder="1" applyAlignment="1">
      <alignment vertical="top"/>
    </xf>
    <xf numFmtId="166" fontId="16" fillId="4" borderId="2" xfId="0" applyNumberFormat="1" applyFont="1" applyFill="1" applyBorder="1" applyAlignment="1">
      <alignment vertical="top"/>
    </xf>
    <xf numFmtId="4" fontId="3" fillId="0" borderId="2" xfId="0" applyNumberFormat="1" applyFont="1" applyBorder="1" applyAlignment="1">
      <alignment vertical="top"/>
    </xf>
    <xf numFmtId="2" fontId="25" fillId="5" borderId="2" xfId="1" applyNumberFormat="1" applyFont="1" applyFill="1" applyBorder="1" applyAlignment="1" applyProtection="1">
      <alignment vertical="top"/>
    </xf>
    <xf numFmtId="167" fontId="3" fillId="4" borderId="2" xfId="0" applyNumberFormat="1" applyFont="1" applyFill="1" applyBorder="1" applyAlignment="1">
      <alignment vertical="top"/>
    </xf>
    <xf numFmtId="9" fontId="0" fillId="0" borderId="0" xfId="0" applyNumberFormat="1" applyFill="1"/>
    <xf numFmtId="2" fontId="4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6" fillId="0" borderId="2" xfId="0" applyFont="1" applyBorder="1" applyAlignment="1">
      <alignment horizontal="left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11" fillId="0" borderId="0" xfId="0" applyFont="1" applyFill="1" applyBorder="1" applyAlignment="1">
      <alignment horizontal="left"/>
    </xf>
    <xf numFmtId="2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2" fontId="11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top" wrapText="1"/>
    </xf>
    <xf numFmtId="164" fontId="9" fillId="0" borderId="2" xfId="0" applyNumberFormat="1" applyFont="1" applyFill="1" applyBorder="1" applyAlignment="1">
      <alignment vertical="top" wrapText="1" shrinkToFit="1"/>
    </xf>
    <xf numFmtId="2" fontId="9" fillId="0" borderId="2" xfId="0" applyNumberFormat="1" applyFont="1" applyFill="1" applyBorder="1" applyAlignment="1">
      <alignment vertical="top" wrapText="1"/>
    </xf>
    <xf numFmtId="49" fontId="13" fillId="0" borderId="2" xfId="0" applyNumberFormat="1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wrapText="1"/>
    </xf>
  </cellXfs>
  <cellStyles count="2">
    <cellStyle name="Excel Built-in Normal 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-7%20&#1083;.%20&#1089;&#1072;&#1076;%20&#1086;&#1089;&#1077;&#1085;&#1100;%20&#1079;&#1080;&#1084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MTB-N2/Desktop/3-7%20&#1083;.%20&#1084;&#1072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MTB-N2/Desktop/3-7%20&#1083;.%20&#1089;&#1072;&#1076;%20&#1086;&#1089;&#1077;&#1085;&#1100;%20&#1079;&#1080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Стоимость"/>
      <sheetName val="потребность в продуктах "/>
    </sheetNames>
    <sheetDataSet>
      <sheetData sheetId="0">
        <row r="8">
          <cell r="O8">
            <v>25</v>
          </cell>
        </row>
        <row r="39">
          <cell r="O39">
            <v>12.1</v>
          </cell>
        </row>
        <row r="48">
          <cell r="O48">
            <v>224</v>
          </cell>
        </row>
        <row r="49">
          <cell r="O49">
            <v>180</v>
          </cell>
        </row>
        <row r="53">
          <cell r="O53">
            <v>9.4</v>
          </cell>
        </row>
      </sheetData>
      <sheetData sheetId="1">
        <row r="8">
          <cell r="P8">
            <v>10</v>
          </cell>
        </row>
      </sheetData>
      <sheetData sheetId="2">
        <row r="8">
          <cell r="P8">
            <v>80</v>
          </cell>
        </row>
      </sheetData>
      <sheetData sheetId="3">
        <row r="8">
          <cell r="O8">
            <v>20</v>
          </cell>
        </row>
        <row r="51">
          <cell r="O51">
            <v>24</v>
          </cell>
        </row>
      </sheetData>
      <sheetData sheetId="4">
        <row r="8">
          <cell r="N8">
            <v>10</v>
          </cell>
        </row>
      </sheetData>
      <sheetData sheetId="5">
        <row r="8">
          <cell r="P8">
            <v>36</v>
          </cell>
        </row>
      </sheetData>
      <sheetData sheetId="6">
        <row r="8">
          <cell r="O8">
            <v>47</v>
          </cell>
        </row>
      </sheetData>
      <sheetData sheetId="7">
        <row r="8">
          <cell r="P8">
            <v>7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Стоимость"/>
      <sheetName val="Лист1"/>
    </sheetNames>
    <sheetDataSet>
      <sheetData sheetId="0">
        <row r="4">
          <cell r="O4">
            <v>87</v>
          </cell>
        </row>
        <row r="7">
          <cell r="O7">
            <v>0</v>
          </cell>
        </row>
        <row r="36">
          <cell r="O36">
            <v>0</v>
          </cell>
        </row>
        <row r="37">
          <cell r="O37">
            <v>49</v>
          </cell>
        </row>
        <row r="40">
          <cell r="O40">
            <v>15</v>
          </cell>
        </row>
        <row r="42">
          <cell r="O42">
            <v>1</v>
          </cell>
        </row>
        <row r="43">
          <cell r="O43">
            <v>0</v>
          </cell>
        </row>
        <row r="46">
          <cell r="O46">
            <v>20.7</v>
          </cell>
        </row>
        <row r="50">
          <cell r="O50">
            <v>0</v>
          </cell>
        </row>
        <row r="51">
          <cell r="O51">
            <v>5</v>
          </cell>
        </row>
        <row r="52">
          <cell r="O52">
            <v>0</v>
          </cell>
        </row>
        <row r="54">
          <cell r="O54">
            <v>35</v>
          </cell>
        </row>
        <row r="55">
          <cell r="O55">
            <v>55</v>
          </cell>
        </row>
      </sheetData>
      <sheetData sheetId="1">
        <row r="4">
          <cell r="P4">
            <v>20</v>
          </cell>
        </row>
        <row r="5">
          <cell r="P5">
            <v>100</v>
          </cell>
        </row>
        <row r="6">
          <cell r="P6">
            <v>0</v>
          </cell>
        </row>
        <row r="7">
          <cell r="P7">
            <v>0</v>
          </cell>
        </row>
        <row r="9">
          <cell r="P9">
            <v>67</v>
          </cell>
        </row>
        <row r="23">
          <cell r="P23">
            <v>18</v>
          </cell>
        </row>
        <row r="37">
          <cell r="P37">
            <v>19</v>
          </cell>
        </row>
        <row r="38">
          <cell r="P38">
            <v>0</v>
          </cell>
        </row>
        <row r="39">
          <cell r="P39">
            <v>7</v>
          </cell>
        </row>
        <row r="40">
          <cell r="P40">
            <v>20</v>
          </cell>
        </row>
        <row r="42">
          <cell r="P42">
            <v>0</v>
          </cell>
        </row>
        <row r="43">
          <cell r="P43">
            <v>1.2</v>
          </cell>
        </row>
        <row r="44">
          <cell r="P44">
            <v>0</v>
          </cell>
        </row>
        <row r="45">
          <cell r="P45">
            <v>0</v>
          </cell>
        </row>
        <row r="48">
          <cell r="P48">
            <v>219</v>
          </cell>
        </row>
        <row r="49">
          <cell r="P49">
            <v>180</v>
          </cell>
        </row>
        <row r="50">
          <cell r="P50">
            <v>90</v>
          </cell>
        </row>
        <row r="51">
          <cell r="P51">
            <v>14</v>
          </cell>
        </row>
        <row r="52">
          <cell r="P52">
            <v>0</v>
          </cell>
        </row>
        <row r="54">
          <cell r="P54">
            <v>35</v>
          </cell>
        </row>
        <row r="55">
          <cell r="P55">
            <v>88.3</v>
          </cell>
        </row>
      </sheetData>
      <sheetData sheetId="2">
        <row r="4">
          <cell r="P4">
            <v>20</v>
          </cell>
        </row>
        <row r="5">
          <cell r="P5">
            <v>0</v>
          </cell>
        </row>
        <row r="7">
          <cell r="P7">
            <v>0</v>
          </cell>
        </row>
        <row r="10">
          <cell r="P10">
            <v>20</v>
          </cell>
        </row>
        <row r="11">
          <cell r="P11">
            <v>24</v>
          </cell>
        </row>
        <row r="12">
          <cell r="P12">
            <v>91</v>
          </cell>
        </row>
        <row r="13">
          <cell r="P13">
            <v>20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65</v>
          </cell>
        </row>
        <row r="17">
          <cell r="P17">
            <v>6</v>
          </cell>
        </row>
        <row r="19">
          <cell r="P19">
            <v>0</v>
          </cell>
        </row>
        <row r="20">
          <cell r="P20">
            <v>0</v>
          </cell>
        </row>
        <row r="22">
          <cell r="P22">
            <v>140</v>
          </cell>
        </row>
        <row r="23">
          <cell r="P23">
            <v>0</v>
          </cell>
        </row>
        <row r="26">
          <cell r="P26">
            <v>0</v>
          </cell>
        </row>
        <row r="36">
          <cell r="P36">
            <v>0</v>
          </cell>
        </row>
        <row r="37">
          <cell r="P37">
            <v>2</v>
          </cell>
        </row>
        <row r="38">
          <cell r="P38">
            <v>0</v>
          </cell>
        </row>
        <row r="39">
          <cell r="P39">
            <v>7</v>
          </cell>
        </row>
        <row r="40">
          <cell r="P40">
            <v>0</v>
          </cell>
        </row>
        <row r="42">
          <cell r="P42">
            <v>1</v>
          </cell>
        </row>
        <row r="45">
          <cell r="P45">
            <v>0</v>
          </cell>
        </row>
        <row r="48">
          <cell r="P48">
            <v>281</v>
          </cell>
        </row>
        <row r="49">
          <cell r="P49">
            <v>0</v>
          </cell>
        </row>
        <row r="50">
          <cell r="P50">
            <v>0</v>
          </cell>
        </row>
        <row r="51">
          <cell r="P51">
            <v>5</v>
          </cell>
        </row>
        <row r="52">
          <cell r="P52">
            <v>10</v>
          </cell>
        </row>
        <row r="55">
          <cell r="P55">
            <v>81</v>
          </cell>
        </row>
      </sheetData>
      <sheetData sheetId="3">
        <row r="4">
          <cell r="O4">
            <v>62</v>
          </cell>
        </row>
        <row r="5">
          <cell r="O5">
            <v>0</v>
          </cell>
        </row>
        <row r="7">
          <cell r="O7">
            <v>0</v>
          </cell>
        </row>
        <row r="9">
          <cell r="O9">
            <v>60</v>
          </cell>
        </row>
        <row r="22">
          <cell r="O22">
            <v>41</v>
          </cell>
        </row>
        <row r="23">
          <cell r="O23">
            <v>0</v>
          </cell>
        </row>
        <row r="38">
          <cell r="O38">
            <v>0</v>
          </cell>
        </row>
        <row r="39">
          <cell r="O39">
            <v>9</v>
          </cell>
        </row>
        <row r="42">
          <cell r="O42">
            <v>1</v>
          </cell>
        </row>
        <row r="43">
          <cell r="O43">
            <v>1.2</v>
          </cell>
        </row>
        <row r="45">
          <cell r="O45">
            <v>0</v>
          </cell>
        </row>
        <row r="46">
          <cell r="O46">
            <v>22</v>
          </cell>
        </row>
        <row r="48">
          <cell r="O48">
            <v>337</v>
          </cell>
        </row>
        <row r="49">
          <cell r="O49">
            <v>0</v>
          </cell>
        </row>
        <row r="50">
          <cell r="O50">
            <v>70</v>
          </cell>
        </row>
        <row r="52">
          <cell r="O52">
            <v>5</v>
          </cell>
        </row>
        <row r="54">
          <cell r="O54">
            <v>35</v>
          </cell>
        </row>
        <row r="55">
          <cell r="O55">
            <v>59</v>
          </cell>
        </row>
      </sheetData>
      <sheetData sheetId="4">
        <row r="4">
          <cell r="N4">
            <v>129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64.099999999999994</v>
          </cell>
        </row>
        <row r="22">
          <cell r="N22">
            <v>140</v>
          </cell>
        </row>
        <row r="23">
          <cell r="N23">
            <v>0</v>
          </cell>
        </row>
        <row r="26">
          <cell r="N26">
            <v>0</v>
          </cell>
        </row>
        <row r="36">
          <cell r="N36">
            <v>0</v>
          </cell>
        </row>
        <row r="37">
          <cell r="N37">
            <v>5</v>
          </cell>
        </row>
        <row r="38">
          <cell r="N38">
            <v>0</v>
          </cell>
        </row>
        <row r="39">
          <cell r="N39">
            <v>13</v>
          </cell>
        </row>
        <row r="40">
          <cell r="N40">
            <v>15</v>
          </cell>
        </row>
        <row r="42">
          <cell r="N42">
            <v>0</v>
          </cell>
        </row>
        <row r="43">
          <cell r="N43">
            <v>0</v>
          </cell>
        </row>
        <row r="45">
          <cell r="N45">
            <v>0</v>
          </cell>
        </row>
        <row r="46">
          <cell r="N46">
            <v>18.600000000000001</v>
          </cell>
        </row>
        <row r="48">
          <cell r="N48">
            <v>170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5</v>
          </cell>
        </row>
        <row r="52">
          <cell r="N52">
            <v>0</v>
          </cell>
        </row>
        <row r="53">
          <cell r="N53">
            <v>15</v>
          </cell>
        </row>
        <row r="54">
          <cell r="N54">
            <v>35</v>
          </cell>
        </row>
        <row r="55">
          <cell r="N55">
            <v>55</v>
          </cell>
        </row>
      </sheetData>
      <sheetData sheetId="5">
        <row r="4">
          <cell r="P4">
            <v>63</v>
          </cell>
        </row>
        <row r="5">
          <cell r="P5">
            <v>0</v>
          </cell>
        </row>
        <row r="6">
          <cell r="P6">
            <v>0</v>
          </cell>
        </row>
        <row r="7">
          <cell r="P7">
            <v>0</v>
          </cell>
        </row>
        <row r="10">
          <cell r="P10">
            <v>16</v>
          </cell>
        </row>
        <row r="11">
          <cell r="P11">
            <v>22</v>
          </cell>
        </row>
        <row r="12">
          <cell r="P12">
            <v>25</v>
          </cell>
        </row>
        <row r="13">
          <cell r="P13">
            <v>20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1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50</v>
          </cell>
        </row>
        <row r="22">
          <cell r="P22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6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35</v>
          </cell>
        </row>
        <row r="34">
          <cell r="P34">
            <v>0</v>
          </cell>
        </row>
        <row r="35">
          <cell r="P35">
            <v>0</v>
          </cell>
        </row>
        <row r="38">
          <cell r="P38">
            <v>10</v>
          </cell>
        </row>
        <row r="39">
          <cell r="P39">
            <v>6</v>
          </cell>
        </row>
        <row r="40">
          <cell r="P40">
            <v>15</v>
          </cell>
        </row>
        <row r="42">
          <cell r="P42">
            <v>0</v>
          </cell>
        </row>
        <row r="43">
          <cell r="P43">
            <v>1.2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25</v>
          </cell>
        </row>
        <row r="48">
          <cell r="P48">
            <v>116</v>
          </cell>
        </row>
        <row r="49">
          <cell r="P49">
            <v>180</v>
          </cell>
        </row>
        <row r="50">
          <cell r="P50">
            <v>90</v>
          </cell>
        </row>
        <row r="51">
          <cell r="P51">
            <v>10</v>
          </cell>
        </row>
        <row r="52">
          <cell r="P52">
            <v>10</v>
          </cell>
        </row>
        <row r="54">
          <cell r="P54">
            <v>35</v>
          </cell>
        </row>
        <row r="55">
          <cell r="P55">
            <v>50</v>
          </cell>
        </row>
      </sheetData>
      <sheetData sheetId="6">
        <row r="4">
          <cell r="O4">
            <v>0</v>
          </cell>
        </row>
        <row r="5">
          <cell r="O5">
            <v>80</v>
          </cell>
        </row>
        <row r="6">
          <cell r="O6">
            <v>0</v>
          </cell>
        </row>
        <row r="7">
          <cell r="O7">
            <v>0</v>
          </cell>
        </row>
        <row r="9">
          <cell r="O9">
            <v>60</v>
          </cell>
        </row>
        <row r="22">
          <cell r="O22">
            <v>47</v>
          </cell>
        </row>
        <row r="23">
          <cell r="O23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50</v>
          </cell>
        </row>
        <row r="31">
          <cell r="O31">
            <v>10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8">
          <cell r="O38">
            <v>0</v>
          </cell>
        </row>
        <row r="39">
          <cell r="O39">
            <v>9</v>
          </cell>
        </row>
        <row r="40">
          <cell r="O40">
            <v>20</v>
          </cell>
        </row>
        <row r="42">
          <cell r="O42">
            <v>1</v>
          </cell>
        </row>
        <row r="43">
          <cell r="O43">
            <v>1.2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25</v>
          </cell>
        </row>
        <row r="48">
          <cell r="O48">
            <v>235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5</v>
          </cell>
        </row>
        <row r="53">
          <cell r="O53">
            <v>5</v>
          </cell>
        </row>
        <row r="54">
          <cell r="O54">
            <v>35</v>
          </cell>
        </row>
        <row r="55">
          <cell r="O55">
            <v>60</v>
          </cell>
        </row>
      </sheetData>
      <sheetData sheetId="7">
        <row r="4">
          <cell r="P4">
            <v>20</v>
          </cell>
        </row>
        <row r="5">
          <cell r="P5">
            <v>0</v>
          </cell>
        </row>
        <row r="7">
          <cell r="P7">
            <v>0</v>
          </cell>
        </row>
        <row r="22">
          <cell r="P22">
            <v>105</v>
          </cell>
        </row>
        <row r="26">
          <cell r="P26">
            <v>0</v>
          </cell>
        </row>
        <row r="36">
          <cell r="P36">
            <v>0</v>
          </cell>
        </row>
        <row r="38">
          <cell r="P38">
            <v>0</v>
          </cell>
        </row>
        <row r="39">
          <cell r="P39">
            <v>6.9</v>
          </cell>
        </row>
        <row r="40">
          <cell r="P40">
            <v>15</v>
          </cell>
        </row>
        <row r="42">
          <cell r="P42">
            <v>0</v>
          </cell>
        </row>
        <row r="43">
          <cell r="P43">
            <v>0</v>
          </cell>
        </row>
        <row r="46">
          <cell r="P46">
            <v>19.7</v>
          </cell>
        </row>
        <row r="48">
          <cell r="P48">
            <v>428</v>
          </cell>
        </row>
        <row r="49">
          <cell r="P49">
            <v>0</v>
          </cell>
        </row>
        <row r="50">
          <cell r="P50">
            <v>0</v>
          </cell>
        </row>
        <row r="51">
          <cell r="P51">
            <v>5</v>
          </cell>
        </row>
        <row r="52">
          <cell r="P52">
            <v>0</v>
          </cell>
        </row>
        <row r="53">
          <cell r="P53">
            <v>16.399999999999999</v>
          </cell>
        </row>
        <row r="54">
          <cell r="P54">
            <v>35</v>
          </cell>
        </row>
        <row r="55">
          <cell r="P55">
            <v>65</v>
          </cell>
        </row>
      </sheetData>
      <sheetData sheetId="8">
        <row r="4">
          <cell r="P4">
            <v>20</v>
          </cell>
        </row>
        <row r="5">
          <cell r="P5">
            <v>68</v>
          </cell>
        </row>
        <row r="6">
          <cell r="P6">
            <v>0</v>
          </cell>
        </row>
        <row r="7">
          <cell r="P7">
            <v>0</v>
          </cell>
        </row>
        <row r="8">
          <cell r="P8">
            <v>3</v>
          </cell>
        </row>
        <row r="9">
          <cell r="P9">
            <v>20</v>
          </cell>
        </row>
        <row r="10">
          <cell r="P10">
            <v>17</v>
          </cell>
        </row>
        <row r="11">
          <cell r="P11">
            <v>17</v>
          </cell>
        </row>
        <row r="12">
          <cell r="P12">
            <v>30</v>
          </cell>
        </row>
        <row r="13">
          <cell r="P13">
            <v>16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7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68</v>
          </cell>
        </row>
        <row r="22">
          <cell r="P22">
            <v>112</v>
          </cell>
        </row>
        <row r="23">
          <cell r="P23">
            <v>5</v>
          </cell>
        </row>
        <row r="26">
          <cell r="P26">
            <v>0</v>
          </cell>
        </row>
        <row r="36">
          <cell r="P36">
            <v>0</v>
          </cell>
        </row>
        <row r="38">
          <cell r="P38">
            <v>0</v>
          </cell>
        </row>
        <row r="39">
          <cell r="P39">
            <v>3</v>
          </cell>
        </row>
        <row r="40">
          <cell r="P40">
            <v>15</v>
          </cell>
        </row>
        <row r="42">
          <cell r="P42">
            <v>1</v>
          </cell>
        </row>
        <row r="43">
          <cell r="P43">
            <v>1.2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25</v>
          </cell>
        </row>
        <row r="48">
          <cell r="P48">
            <v>189</v>
          </cell>
        </row>
        <row r="49">
          <cell r="P49">
            <v>180</v>
          </cell>
        </row>
        <row r="50">
          <cell r="P50">
            <v>90</v>
          </cell>
        </row>
        <row r="51">
          <cell r="P51">
            <v>15</v>
          </cell>
        </row>
        <row r="52">
          <cell r="P52">
            <v>5</v>
          </cell>
        </row>
        <row r="54">
          <cell r="P54">
            <v>55</v>
          </cell>
        </row>
        <row r="55">
          <cell r="P55">
            <v>43</v>
          </cell>
        </row>
      </sheetData>
      <sheetData sheetId="9">
        <row r="4">
          <cell r="P4">
            <v>30</v>
          </cell>
        </row>
        <row r="5">
          <cell r="P5">
            <v>0</v>
          </cell>
        </row>
        <row r="6">
          <cell r="P6">
            <v>0</v>
          </cell>
        </row>
        <row r="8">
          <cell r="P8">
            <v>62</v>
          </cell>
        </row>
        <row r="22">
          <cell r="P22">
            <v>105</v>
          </cell>
        </row>
        <row r="26">
          <cell r="P26">
            <v>0</v>
          </cell>
        </row>
        <row r="36">
          <cell r="P36">
            <v>0</v>
          </cell>
        </row>
        <row r="37">
          <cell r="P37">
            <v>17</v>
          </cell>
        </row>
        <row r="38">
          <cell r="P38">
            <v>10</v>
          </cell>
        </row>
        <row r="39">
          <cell r="P39">
            <v>10</v>
          </cell>
        </row>
        <row r="40">
          <cell r="P40">
            <v>15</v>
          </cell>
        </row>
        <row r="42">
          <cell r="P42">
            <v>0</v>
          </cell>
        </row>
        <row r="43">
          <cell r="P43">
            <v>0</v>
          </cell>
        </row>
        <row r="45">
          <cell r="P45">
            <v>0</v>
          </cell>
        </row>
        <row r="46">
          <cell r="P46">
            <v>18</v>
          </cell>
        </row>
        <row r="48">
          <cell r="P48">
            <v>458</v>
          </cell>
        </row>
        <row r="49">
          <cell r="P49">
            <v>0</v>
          </cell>
        </row>
        <row r="50">
          <cell r="P50">
            <v>0</v>
          </cell>
        </row>
        <row r="51">
          <cell r="P51">
            <v>0</v>
          </cell>
        </row>
        <row r="52">
          <cell r="P52">
            <v>10</v>
          </cell>
        </row>
        <row r="53">
          <cell r="P53">
            <v>17</v>
          </cell>
        </row>
        <row r="54">
          <cell r="P54">
            <v>36</v>
          </cell>
        </row>
        <row r="55">
          <cell r="P55">
            <v>50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Стоимость"/>
      <sheetName val="Лист1"/>
    </sheetNames>
    <sheetDataSet>
      <sheetData sheetId="0"/>
      <sheetData sheetId="1"/>
      <sheetData sheetId="2"/>
      <sheetData sheetId="3">
        <row r="37">
          <cell r="O37">
            <v>16</v>
          </cell>
        </row>
      </sheetData>
      <sheetData sheetId="4"/>
      <sheetData sheetId="5">
        <row r="37">
          <cell r="P37">
            <v>38</v>
          </cell>
        </row>
      </sheetData>
      <sheetData sheetId="6">
        <row r="37">
          <cell r="O37">
            <v>12</v>
          </cell>
        </row>
      </sheetData>
      <sheetData sheetId="7">
        <row r="37">
          <cell r="P37">
            <v>54.5</v>
          </cell>
        </row>
      </sheetData>
      <sheetData sheetId="8">
        <row r="37">
          <cell r="P37">
            <v>7</v>
          </cell>
        </row>
      </sheetData>
      <sheetData sheetId="9">
        <row r="7">
          <cell r="P7">
            <v>48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5"/>
  </sheetPr>
  <dimension ref="A1:S35"/>
  <sheetViews>
    <sheetView workbookViewId="0">
      <selection activeCell="F22" sqref="F22"/>
    </sheetView>
  </sheetViews>
  <sheetFormatPr defaultRowHeight="12.75"/>
  <cols>
    <col min="1" max="1" width="6.85546875" style="21" customWidth="1"/>
    <col min="2" max="2" width="15.5703125" style="21" customWidth="1"/>
    <col min="3" max="11" width="7.28515625" style="21" customWidth="1"/>
    <col min="12" max="12" width="8.85546875" style="21" customWidth="1"/>
    <col min="13" max="13" width="10.7109375" style="21" customWidth="1"/>
    <col min="14" max="15" width="5.7109375" style="21" customWidth="1"/>
    <col min="16" max="16" width="8.7109375" style="21" customWidth="1"/>
    <col min="17" max="17" width="5.42578125" style="24" customWidth="1"/>
    <col min="18" max="18" width="5.140625" style="1" customWidth="1"/>
    <col min="19" max="19" width="5.5703125" style="1" customWidth="1"/>
    <col min="20" max="20" width="21" style="1" customWidth="1"/>
    <col min="21" max="16384" width="9.140625" style="1"/>
  </cols>
  <sheetData>
    <row r="1" spans="1:19">
      <c r="A1" s="189" t="s">
        <v>19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21"/>
    </row>
    <row r="2" spans="1:19">
      <c r="A2" s="189" t="s">
        <v>244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21"/>
    </row>
    <row r="3" spans="1:19" ht="15.75">
      <c r="A3" s="190" t="s">
        <v>81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9" ht="15.75">
      <c r="A4" s="190" t="s">
        <v>82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9" ht="25.5">
      <c r="A5" s="188" t="s">
        <v>83</v>
      </c>
      <c r="B5" s="188" t="s">
        <v>84</v>
      </c>
      <c r="C5" s="188" t="s">
        <v>85</v>
      </c>
      <c r="D5" s="188" t="s">
        <v>86</v>
      </c>
      <c r="E5" s="188" t="s">
        <v>87</v>
      </c>
      <c r="F5" s="188" t="s">
        <v>88</v>
      </c>
      <c r="G5" s="188" t="s">
        <v>89</v>
      </c>
      <c r="H5" s="188" t="s">
        <v>90</v>
      </c>
      <c r="I5" s="188" t="s">
        <v>91</v>
      </c>
      <c r="J5" s="188" t="s">
        <v>92</v>
      </c>
      <c r="K5" s="188" t="s">
        <v>93</v>
      </c>
      <c r="L5" s="188" t="s">
        <v>94</v>
      </c>
      <c r="M5" s="44" t="s">
        <v>95</v>
      </c>
      <c r="N5" s="44" t="s">
        <v>96</v>
      </c>
      <c r="O5" s="188" t="s">
        <v>97</v>
      </c>
      <c r="P5" s="188" t="s">
        <v>98</v>
      </c>
    </row>
    <row r="6" spans="1:19" ht="25.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44" t="s">
        <v>99</v>
      </c>
      <c r="N6" s="44" t="s">
        <v>99</v>
      </c>
      <c r="O6" s="188"/>
      <c r="P6" s="188"/>
    </row>
    <row r="7" spans="1:19">
      <c r="A7" s="44">
        <v>1</v>
      </c>
      <c r="B7" s="44" t="s">
        <v>100</v>
      </c>
      <c r="C7" s="45">
        <f>'[1]1 день'!$O$48+'[1]1 день'!$O$49</f>
        <v>404</v>
      </c>
      <c r="D7" s="46">
        <f>'[2]2 день'!$P$48+'[2]2 день'!$P$49</f>
        <v>399</v>
      </c>
      <c r="E7" s="46">
        <f>'[2]3 день'!$P$48+'[2]3 день'!$P$49</f>
        <v>281</v>
      </c>
      <c r="F7" s="46">
        <f>'[2]4 день'!$O$48+'[2]4 день'!$O$49</f>
        <v>337</v>
      </c>
      <c r="G7" s="47">
        <f>'[2]5 день'!$N$48+'[2]5 день'!$N$49</f>
        <v>170</v>
      </c>
      <c r="H7" s="46">
        <f>'[2]6 день'!$P$48+'[2]6 день'!$P$49</f>
        <v>296</v>
      </c>
      <c r="I7" s="46">
        <f>'[2]7 день'!$O$48+'[2]7 день'!$O$49</f>
        <v>235</v>
      </c>
      <c r="J7" s="46">
        <f>'[2]8 день'!$P$48+'[2]8 день'!$P$49</f>
        <v>428</v>
      </c>
      <c r="K7" s="46">
        <f>'[2]9 день'!$P$48+'[2]9 день'!$P$49</f>
        <v>369</v>
      </c>
      <c r="L7" s="46">
        <f>'[2]10 день'!$P$48+'[2]10 день'!$P$49</f>
        <v>458</v>
      </c>
      <c r="M7" s="46">
        <f>SUM(C7:L7)</f>
        <v>3377</v>
      </c>
      <c r="N7" s="48">
        <f>M7/10</f>
        <v>337.7</v>
      </c>
      <c r="O7" s="48">
        <v>337.5</v>
      </c>
      <c r="P7" s="48">
        <f>N7*100/337.5</f>
        <v>100.05925925925926</v>
      </c>
    </row>
    <row r="8" spans="1:19">
      <c r="A8" s="44">
        <v>2</v>
      </c>
      <c r="B8" s="44" t="s">
        <v>101</v>
      </c>
      <c r="C8" s="45">
        <f>'[2]1 день'!$O$50</f>
        <v>0</v>
      </c>
      <c r="D8" s="46">
        <f>'[2]2 день'!$P$50</f>
        <v>90</v>
      </c>
      <c r="E8" s="46">
        <f>'[2]3 день'!$P$50</f>
        <v>0</v>
      </c>
      <c r="F8" s="46">
        <f>'[2]4 день'!$O$50</f>
        <v>70</v>
      </c>
      <c r="G8" s="47">
        <f>'[2]5 день'!$N$50</f>
        <v>0</v>
      </c>
      <c r="H8" s="46">
        <f>'[2]6 день'!$P$50</f>
        <v>90</v>
      </c>
      <c r="I8" s="46">
        <f>'[2]7 день'!$O$50</f>
        <v>0</v>
      </c>
      <c r="J8" s="46">
        <f>'[2]8 день'!$P$50</f>
        <v>0</v>
      </c>
      <c r="K8" s="46">
        <f>'[2]9 день'!$P$50</f>
        <v>90</v>
      </c>
      <c r="L8" s="46">
        <f>'[2]10 день'!$P$50</f>
        <v>0</v>
      </c>
      <c r="M8" s="46">
        <f t="shared" ref="M8:M35" si="0">SUM(C8:L8)</f>
        <v>340</v>
      </c>
      <c r="N8" s="48">
        <f t="shared" ref="N8:N35" si="1">M8/10</f>
        <v>34</v>
      </c>
      <c r="O8" s="48">
        <v>30</v>
      </c>
      <c r="P8" s="48">
        <f>N8*100/O8</f>
        <v>113.33333333333333</v>
      </c>
    </row>
    <row r="9" spans="1:19">
      <c r="A9" s="44">
        <v>3</v>
      </c>
      <c r="B9" s="44" t="s">
        <v>102</v>
      </c>
      <c r="C9" s="45">
        <f>'[2]1 день'!$O$51</f>
        <v>5</v>
      </c>
      <c r="D9" s="46">
        <f>'[2]2 день'!$P$51</f>
        <v>14</v>
      </c>
      <c r="E9" s="46">
        <f>'[2]3 день'!$P$51</f>
        <v>5</v>
      </c>
      <c r="F9" s="46">
        <f>'[1]4 день'!$O$51</f>
        <v>24</v>
      </c>
      <c r="G9" s="47">
        <f>'[2]5 день'!$N$51</f>
        <v>5</v>
      </c>
      <c r="H9" s="46">
        <f>'[2]6 день'!$P$51</f>
        <v>10</v>
      </c>
      <c r="I9" s="46">
        <f>'[2]7 день'!$O$51</f>
        <v>0</v>
      </c>
      <c r="J9" s="46">
        <f>'[2]8 день'!$P$51</f>
        <v>5</v>
      </c>
      <c r="K9" s="46">
        <f>'[2]9 день'!$P$51</f>
        <v>15</v>
      </c>
      <c r="L9" s="46">
        <f>'[2]10 день'!$P$51</f>
        <v>0</v>
      </c>
      <c r="M9" s="46">
        <f t="shared" si="0"/>
        <v>83</v>
      </c>
      <c r="N9" s="48">
        <f t="shared" si="1"/>
        <v>8.3000000000000007</v>
      </c>
      <c r="O9" s="48">
        <v>8.25</v>
      </c>
      <c r="P9" s="48">
        <f t="shared" ref="P9:P34" si="2">N9*100/O9</f>
        <v>100.60606060606062</v>
      </c>
    </row>
    <row r="10" spans="1:19">
      <c r="A10" s="44">
        <v>4</v>
      </c>
      <c r="B10" s="44" t="s">
        <v>103</v>
      </c>
      <c r="C10" s="45">
        <f>'[2]1 день'!$O$52</f>
        <v>0</v>
      </c>
      <c r="D10" s="46">
        <f>'[2]2 день'!$P$52</f>
        <v>0</v>
      </c>
      <c r="E10" s="46">
        <f>'[2]3 день'!$P$52</f>
        <v>10</v>
      </c>
      <c r="F10" s="46">
        <f>'[2]4 день'!$O$52</f>
        <v>5</v>
      </c>
      <c r="G10" s="47">
        <f>'[2]5 день'!$N$52</f>
        <v>0</v>
      </c>
      <c r="H10" s="46">
        <f>'[2]6 день'!$P$52</f>
        <v>10</v>
      </c>
      <c r="I10" s="46">
        <f>'[2]7 день'!$O$52</f>
        <v>5</v>
      </c>
      <c r="J10" s="46">
        <f>'[2]8 день'!$P$52</f>
        <v>0</v>
      </c>
      <c r="K10" s="46">
        <f>'[2]9 день'!$P$52</f>
        <v>5</v>
      </c>
      <c r="L10" s="46">
        <f>'[2]10 день'!$P$52</f>
        <v>10</v>
      </c>
      <c r="M10" s="46">
        <f t="shared" si="0"/>
        <v>45</v>
      </c>
      <c r="N10" s="48">
        <f t="shared" si="1"/>
        <v>4.5</v>
      </c>
      <c r="O10" s="48">
        <v>4.5</v>
      </c>
      <c r="P10" s="48">
        <f t="shared" si="2"/>
        <v>100</v>
      </c>
    </row>
    <row r="11" spans="1:19">
      <c r="A11" s="44">
        <v>5</v>
      </c>
      <c r="B11" s="44" t="s">
        <v>104</v>
      </c>
      <c r="C11" s="49">
        <f>'[2]1 день'!$O$4</f>
        <v>87</v>
      </c>
      <c r="D11" s="50">
        <f>'[2]2 день'!$P$4</f>
        <v>20</v>
      </c>
      <c r="E11" s="50">
        <f>'[2]3 день'!$P$4</f>
        <v>20</v>
      </c>
      <c r="F11" s="50">
        <f>'[2]4 день'!$O$4</f>
        <v>62</v>
      </c>
      <c r="G11" s="47">
        <f>'[2]5 день'!$N$4</f>
        <v>129</v>
      </c>
      <c r="H11" s="50">
        <f>'[2]6 день'!$P$4</f>
        <v>63</v>
      </c>
      <c r="I11" s="46">
        <f>'[2]7 день'!$O$4</f>
        <v>0</v>
      </c>
      <c r="J11" s="50">
        <f>'[2]8 день'!$P$4</f>
        <v>20</v>
      </c>
      <c r="K11" s="50">
        <f>'[2]9 день'!$P$4</f>
        <v>20</v>
      </c>
      <c r="L11" s="50">
        <f>'[2]10 день'!$P$4</f>
        <v>30</v>
      </c>
      <c r="M11" s="46">
        <f t="shared" si="0"/>
        <v>451</v>
      </c>
      <c r="N11" s="48">
        <f t="shared" si="1"/>
        <v>45.1</v>
      </c>
      <c r="O11" s="48">
        <v>41.3</v>
      </c>
      <c r="P11" s="48">
        <f t="shared" si="2"/>
        <v>109.20096852300243</v>
      </c>
    </row>
    <row r="12" spans="1:19">
      <c r="A12" s="44">
        <v>6</v>
      </c>
      <c r="B12" s="44" t="s">
        <v>105</v>
      </c>
      <c r="C12" s="45"/>
      <c r="D12" s="46">
        <f>'[2]2 день'!$P$5</f>
        <v>100</v>
      </c>
      <c r="E12" s="46">
        <f>'[2]3 день'!$P$5</f>
        <v>0</v>
      </c>
      <c r="F12" s="46">
        <f>'[2]4 день'!$O$5</f>
        <v>0</v>
      </c>
      <c r="G12" s="47">
        <f>'[2]5 день'!$N$5</f>
        <v>0</v>
      </c>
      <c r="H12" s="46">
        <f>'[2]6 день'!$P$5</f>
        <v>0</v>
      </c>
      <c r="I12" s="46">
        <f>'[2]7 день'!$O$5</f>
        <v>80</v>
      </c>
      <c r="J12" s="46">
        <f>'[2]8 день'!$P$5</f>
        <v>0</v>
      </c>
      <c r="K12" s="46">
        <f>'[2]9 день'!$P$5</f>
        <v>68</v>
      </c>
      <c r="L12" s="46">
        <f>'[2]10 день'!$P$5</f>
        <v>0</v>
      </c>
      <c r="M12" s="46">
        <f t="shared" si="0"/>
        <v>248</v>
      </c>
      <c r="N12" s="48">
        <f t="shared" si="1"/>
        <v>24.8</v>
      </c>
      <c r="O12" s="48">
        <v>18</v>
      </c>
      <c r="P12" s="48">
        <f t="shared" si="2"/>
        <v>137.77777777777777</v>
      </c>
    </row>
    <row r="13" spans="1:19">
      <c r="A13" s="44">
        <v>7</v>
      </c>
      <c r="B13" s="15" t="s">
        <v>106</v>
      </c>
      <c r="C13" s="49"/>
      <c r="D13" s="50">
        <f>'[2]2 день'!$P$6</f>
        <v>0</v>
      </c>
      <c r="E13" s="50">
        <v>105.5</v>
      </c>
      <c r="F13" s="50">
        <v>66</v>
      </c>
      <c r="G13" s="47">
        <f>'[2]5 день'!$N$6</f>
        <v>0</v>
      </c>
      <c r="H13" s="50">
        <f>'[2]6 день'!$P$6</f>
        <v>0</v>
      </c>
      <c r="I13" s="50">
        <f>'[2]7 день'!$O$6</f>
        <v>0</v>
      </c>
      <c r="J13" s="50">
        <v>105.5</v>
      </c>
      <c r="K13" s="50">
        <f>'[2]9 день'!$P$6</f>
        <v>0</v>
      </c>
      <c r="L13" s="50">
        <f>'[2]10 день'!$P$6</f>
        <v>0</v>
      </c>
      <c r="M13" s="50">
        <f t="shared" si="0"/>
        <v>277</v>
      </c>
      <c r="N13" s="50">
        <f t="shared" si="1"/>
        <v>27.7</v>
      </c>
      <c r="O13" s="50">
        <v>27.8</v>
      </c>
      <c r="P13" s="50">
        <f t="shared" si="2"/>
        <v>99.640287769784166</v>
      </c>
      <c r="S13" s="180"/>
    </row>
    <row r="14" spans="1:19">
      <c r="A14" s="44">
        <v>9</v>
      </c>
      <c r="B14" s="44" t="s">
        <v>107</v>
      </c>
      <c r="C14" s="49">
        <f>'[1]1 день'!$O$8</f>
        <v>25</v>
      </c>
      <c r="D14" s="50">
        <f>'[1]2 день'!$P$8</f>
        <v>10</v>
      </c>
      <c r="E14" s="50">
        <f>'[1]3 день'!$P$8</f>
        <v>80</v>
      </c>
      <c r="F14" s="50">
        <f>'[1]4 день'!$O$8</f>
        <v>20</v>
      </c>
      <c r="G14" s="51">
        <f>'[1]5 день'!$N$8</f>
        <v>10</v>
      </c>
      <c r="H14" s="46">
        <f>'[1]6 день'!$P$8</f>
        <v>36</v>
      </c>
      <c r="I14" s="46">
        <f>'[1]7 день'!$O$8</f>
        <v>47</v>
      </c>
      <c r="J14" s="50">
        <f>'[1]8 день'!$P$8</f>
        <v>7</v>
      </c>
      <c r="K14" s="50">
        <f>'[2]9 день'!$P$8</f>
        <v>3</v>
      </c>
      <c r="L14" s="50">
        <f>'[2]10 день'!$P$8</f>
        <v>62</v>
      </c>
      <c r="M14" s="46">
        <f t="shared" si="0"/>
        <v>300</v>
      </c>
      <c r="N14" s="48">
        <f t="shared" si="1"/>
        <v>30</v>
      </c>
      <c r="O14" s="48">
        <v>30</v>
      </c>
      <c r="P14" s="50">
        <f t="shared" si="2"/>
        <v>100</v>
      </c>
    </row>
    <row r="15" spans="1:19">
      <c r="A15" s="44">
        <v>10</v>
      </c>
      <c r="B15" s="44" t="s">
        <v>108</v>
      </c>
      <c r="C15" s="49">
        <v>60</v>
      </c>
      <c r="D15" s="50">
        <f>'[2]2 день'!$P$9</f>
        <v>67</v>
      </c>
      <c r="E15" s="50">
        <v>163</v>
      </c>
      <c r="F15" s="50">
        <f>'[2]4 день'!$O$9</f>
        <v>60</v>
      </c>
      <c r="G15" s="51">
        <v>220</v>
      </c>
      <c r="H15" s="46">
        <v>42</v>
      </c>
      <c r="I15" s="46">
        <f>'[2]7 день'!$O$9</f>
        <v>60</v>
      </c>
      <c r="J15" s="50">
        <v>189</v>
      </c>
      <c r="K15" s="50">
        <f>'[2]9 день'!$P$9</f>
        <v>20</v>
      </c>
      <c r="L15" s="50">
        <v>169</v>
      </c>
      <c r="M15" s="46">
        <f t="shared" si="0"/>
        <v>1050</v>
      </c>
      <c r="N15" s="48">
        <f t="shared" si="1"/>
        <v>105</v>
      </c>
      <c r="O15" s="48">
        <v>105</v>
      </c>
      <c r="P15" s="50">
        <f t="shared" si="2"/>
        <v>100</v>
      </c>
    </row>
    <row r="16" spans="1:19">
      <c r="A16" s="44">
        <v>11</v>
      </c>
      <c r="B16" s="44" t="s">
        <v>109</v>
      </c>
      <c r="C16" s="45">
        <v>218</v>
      </c>
      <c r="D16" s="46">
        <v>60.3</v>
      </c>
      <c r="E16" s="46">
        <f>'[2]3 день'!$P$10+'[2]3 день'!$P$11+'[2]3 день'!$P$12+'[2]3 день'!$P$13+'[2]3 день'!$P$14+'[2]3 день'!$P$15+'[2]3 день'!$P$16+'[2]3 день'!$P$17+'[2]3 день'!$P$19+'[2]3 день'!$P$20</f>
        <v>226</v>
      </c>
      <c r="F16" s="46">
        <v>114</v>
      </c>
      <c r="G16" s="51">
        <v>278</v>
      </c>
      <c r="H16" s="46">
        <f>'[2]6 день'!$P$10+'[2]6 день'!$P$11+'[2]6 день'!$P$12+'[2]6 день'!$P$13+'[2]6 день'!$P$14+'[2]6 день'!$P$15+'[2]6 день'!$P$16+'[2]6 день'!$P$17+'[2]6 день'!$P$18+'[2]6 день'!$P$19+'[2]6 день'!$P$20</f>
        <v>134</v>
      </c>
      <c r="I16" s="46">
        <v>180</v>
      </c>
      <c r="J16" s="46">
        <v>95</v>
      </c>
      <c r="K16" s="46">
        <f>'[2]9 день'!$P$10+'[2]9 день'!$P$11+'[2]9 день'!$P$12+'[2]9 день'!$P$13+'[2]9 день'!$P$14+'[2]9 день'!$P$15+'[2]9 день'!$P$16+'[2]9 день'!$P$17+'[2]9 день'!$P$18+'[2]9 день'!$P$19+'[2]9 день'!$P$20</f>
        <v>155</v>
      </c>
      <c r="L16" s="46">
        <v>190</v>
      </c>
      <c r="M16" s="46">
        <f t="shared" si="0"/>
        <v>1650.3</v>
      </c>
      <c r="N16" s="48">
        <f t="shared" si="1"/>
        <v>165.03</v>
      </c>
      <c r="O16" s="48">
        <v>165</v>
      </c>
      <c r="P16" s="48">
        <f>N16*100/O16</f>
        <v>100.01818181818182</v>
      </c>
    </row>
    <row r="17" spans="1:16">
      <c r="A17" s="44">
        <v>12</v>
      </c>
      <c r="B17" s="44" t="s">
        <v>110</v>
      </c>
      <c r="C17" s="45">
        <v>42</v>
      </c>
      <c r="D17" s="46">
        <f>'[2]2 день'!$P$23</f>
        <v>18</v>
      </c>
      <c r="E17" s="46">
        <f>'[2]3 день'!$P$22</f>
        <v>140</v>
      </c>
      <c r="F17" s="46">
        <f>'[2]4 день'!$O$22</f>
        <v>41</v>
      </c>
      <c r="G17" s="51">
        <f>'[2]5 день'!$N$22</f>
        <v>140</v>
      </c>
      <c r="H17" s="46">
        <f>'[2]6 день'!$P$22</f>
        <v>0</v>
      </c>
      <c r="I17" s="46">
        <f>'[2]7 день'!$O$22</f>
        <v>47</v>
      </c>
      <c r="J17" s="46">
        <f>'[2]8 день'!$P$22</f>
        <v>105</v>
      </c>
      <c r="K17" s="46">
        <f>'[2]9 день'!$P$22</f>
        <v>112</v>
      </c>
      <c r="L17" s="46">
        <f>'[2]10 день'!$P$22</f>
        <v>105</v>
      </c>
      <c r="M17" s="46">
        <f t="shared" si="0"/>
        <v>750</v>
      </c>
      <c r="N17" s="48">
        <f t="shared" si="1"/>
        <v>75</v>
      </c>
      <c r="O17" s="48">
        <v>75</v>
      </c>
      <c r="P17" s="50">
        <f t="shared" si="2"/>
        <v>100</v>
      </c>
    </row>
    <row r="18" spans="1:16">
      <c r="A18" s="44">
        <v>13</v>
      </c>
      <c r="B18" s="44" t="s">
        <v>111</v>
      </c>
      <c r="C18" s="49">
        <v>0</v>
      </c>
      <c r="D18" s="50">
        <v>20</v>
      </c>
      <c r="E18" s="50">
        <f>'[2]3 день'!$P$23</f>
        <v>0</v>
      </c>
      <c r="F18" s="50">
        <f>'[2]4 день'!$O$23</f>
        <v>0</v>
      </c>
      <c r="G18" s="51">
        <f>'[2]5 день'!$N$23</f>
        <v>0</v>
      </c>
      <c r="H18" s="50">
        <v>18</v>
      </c>
      <c r="I18" s="46">
        <f>'[2]7 день'!$O$23</f>
        <v>0</v>
      </c>
      <c r="J18" s="50">
        <v>20</v>
      </c>
      <c r="K18" s="50">
        <f>'[2]9 день'!$P$23</f>
        <v>5</v>
      </c>
      <c r="L18" s="50">
        <v>20</v>
      </c>
      <c r="M18" s="46">
        <f t="shared" si="0"/>
        <v>83</v>
      </c>
      <c r="N18" s="48">
        <f t="shared" si="1"/>
        <v>8.3000000000000007</v>
      </c>
      <c r="O18" s="182">
        <v>8.3000000000000007</v>
      </c>
      <c r="P18" s="48">
        <f t="shared" si="2"/>
        <v>100</v>
      </c>
    </row>
    <row r="19" spans="1:16">
      <c r="A19" s="44">
        <v>14</v>
      </c>
      <c r="B19" s="44" t="s">
        <v>112</v>
      </c>
      <c r="C19" s="45">
        <v>150</v>
      </c>
      <c r="D19" s="46">
        <v>150</v>
      </c>
      <c r="E19" s="46">
        <f>'[2]3 день'!$P$26</f>
        <v>0</v>
      </c>
      <c r="F19" s="46">
        <v>150</v>
      </c>
      <c r="G19" s="51">
        <f>'[2]5 день'!$N$26</f>
        <v>0</v>
      </c>
      <c r="H19" s="46">
        <v>150</v>
      </c>
      <c r="I19" s="46">
        <v>150</v>
      </c>
      <c r="J19" s="46">
        <f>'[2]8 день'!$P$26</f>
        <v>0</v>
      </c>
      <c r="K19" s="46">
        <f>'[2]9 день'!$P$26</f>
        <v>0</v>
      </c>
      <c r="L19" s="46">
        <f>'[2]10 день'!$P$26</f>
        <v>0</v>
      </c>
      <c r="M19" s="46">
        <f t="shared" si="0"/>
        <v>750</v>
      </c>
      <c r="N19" s="48">
        <f t="shared" si="1"/>
        <v>75</v>
      </c>
      <c r="O19" s="48">
        <v>75</v>
      </c>
      <c r="P19" s="48">
        <f t="shared" si="2"/>
        <v>100</v>
      </c>
    </row>
    <row r="20" spans="1:16">
      <c r="A20" s="44">
        <v>15</v>
      </c>
      <c r="B20" s="44" t="s">
        <v>113</v>
      </c>
      <c r="C20" s="45">
        <f>'[2]1 день'!$O$54</f>
        <v>35</v>
      </c>
      <c r="D20" s="46">
        <f>'[2]2 день'!$P$54</f>
        <v>35</v>
      </c>
      <c r="E20" s="46">
        <f>'[2]1 день'!$O$54</f>
        <v>35</v>
      </c>
      <c r="F20" s="46">
        <f>'[2]4 день'!$O$54</f>
        <v>35</v>
      </c>
      <c r="G20" s="51">
        <f>'[2]5 день'!$N$54</f>
        <v>35</v>
      </c>
      <c r="H20" s="46">
        <f>'[2]6 день'!$P$54</f>
        <v>35</v>
      </c>
      <c r="I20" s="46">
        <f>'[2]7 день'!$O$54</f>
        <v>35</v>
      </c>
      <c r="J20" s="46">
        <f>'[2]8 день'!$P$54</f>
        <v>35</v>
      </c>
      <c r="K20" s="46">
        <f>'[2]9 день'!$P$54</f>
        <v>55</v>
      </c>
      <c r="L20" s="46">
        <f>'[2]10 день'!$P$54</f>
        <v>36</v>
      </c>
      <c r="M20" s="46">
        <f t="shared" si="0"/>
        <v>371</v>
      </c>
      <c r="N20" s="48">
        <f t="shared" si="1"/>
        <v>37.1</v>
      </c>
      <c r="O20" s="48">
        <v>37</v>
      </c>
      <c r="P20" s="48">
        <f t="shared" si="2"/>
        <v>100.27027027027027</v>
      </c>
    </row>
    <row r="21" spans="1:16">
      <c r="A21" s="44">
        <v>16</v>
      </c>
      <c r="B21" s="44" t="s">
        <v>114</v>
      </c>
      <c r="C21" s="49">
        <f>'[2]1 день'!$O$55</f>
        <v>55</v>
      </c>
      <c r="D21" s="50">
        <f>'[2]2 день'!$P$55</f>
        <v>88.3</v>
      </c>
      <c r="E21" s="50">
        <f>'[2]3 день'!$P$55</f>
        <v>81</v>
      </c>
      <c r="F21" s="50">
        <f>'[2]4 день'!$O$55</f>
        <v>59</v>
      </c>
      <c r="G21" s="51">
        <f>'[2]5 день'!$N$55</f>
        <v>55</v>
      </c>
      <c r="H21" s="46">
        <f>'[2]6 день'!$P$55</f>
        <v>50</v>
      </c>
      <c r="I21" s="46">
        <f>'[2]7 день'!$O$55</f>
        <v>60</v>
      </c>
      <c r="J21" s="50">
        <f>'[2]8 день'!$P$55</f>
        <v>65</v>
      </c>
      <c r="K21" s="50">
        <f>'[2]9 день'!$P$55</f>
        <v>43</v>
      </c>
      <c r="L21" s="50">
        <f>'[2]10 день'!$P$55</f>
        <v>50</v>
      </c>
      <c r="M21" s="46">
        <f t="shared" si="0"/>
        <v>606.29999999999995</v>
      </c>
      <c r="N21" s="48">
        <f t="shared" si="1"/>
        <v>60.629999999999995</v>
      </c>
      <c r="O21" s="48">
        <v>60</v>
      </c>
      <c r="P21" s="48">
        <f t="shared" si="2"/>
        <v>101.05</v>
      </c>
    </row>
    <row r="22" spans="1:16">
      <c r="A22" s="44">
        <v>17</v>
      </c>
      <c r="B22" s="44" t="s">
        <v>115</v>
      </c>
      <c r="C22" s="45">
        <v>45</v>
      </c>
      <c r="D22" s="46">
        <v>22</v>
      </c>
      <c r="E22" s="46">
        <v>28</v>
      </c>
      <c r="F22" s="46">
        <v>16</v>
      </c>
      <c r="G22" s="51">
        <v>33</v>
      </c>
      <c r="H22" s="46">
        <f>'[2]6 день'!$P$28+'[2]6 день'!$P$29+'[2]6 день'!$P$30+'[2]6 день'!$P$31+'[2]6 день'!$P$32+'[2]6 день'!$P$33+'[2]6 день'!$P$34+'[2]6 день'!$P$35</f>
        <v>41</v>
      </c>
      <c r="I22" s="46">
        <f>'[2]7 день'!$O$28+'[2]7 день'!$O$29+'[2]7 день'!$O$30+'[2]7 день'!$O$31+'[2]7 день'!$O$32+'[2]7 день'!$O$33+'[2]7 день'!$O$34+'[2]7 день'!$O$35</f>
        <v>60</v>
      </c>
      <c r="J22" s="46">
        <v>20</v>
      </c>
      <c r="K22" s="46">
        <v>47</v>
      </c>
      <c r="L22" s="46">
        <v>30</v>
      </c>
      <c r="M22" s="46">
        <f t="shared" si="0"/>
        <v>342</v>
      </c>
      <c r="N22" s="48">
        <f t="shared" si="1"/>
        <v>34.200000000000003</v>
      </c>
      <c r="O22" s="48">
        <v>32.299999999999997</v>
      </c>
      <c r="P22" s="50">
        <f t="shared" si="2"/>
        <v>105.88235294117649</v>
      </c>
    </row>
    <row r="23" spans="1:16">
      <c r="A23" s="44">
        <v>18</v>
      </c>
      <c r="B23" s="44" t="s">
        <v>116</v>
      </c>
      <c r="C23" s="45">
        <f>'[2]1 день'!$O$36</f>
        <v>0</v>
      </c>
      <c r="D23" s="46">
        <v>30</v>
      </c>
      <c r="E23" s="46">
        <f>'[2]3 день'!$P$36</f>
        <v>0</v>
      </c>
      <c r="F23" s="46">
        <v>30</v>
      </c>
      <c r="G23" s="51">
        <f>'[2]5 день'!$N$36</f>
        <v>0</v>
      </c>
      <c r="H23" s="46">
        <v>30</v>
      </c>
      <c r="I23" s="46">
        <f>'[2]7 день'!$O$36</f>
        <v>0</v>
      </c>
      <c r="J23" s="46">
        <f>'[2]8 день'!$P$36</f>
        <v>0</v>
      </c>
      <c r="K23" s="46">
        <f>'[2]9 день'!$P$36</f>
        <v>0</v>
      </c>
      <c r="L23" s="46">
        <f>'[2]10 день'!$P$36</f>
        <v>0</v>
      </c>
      <c r="M23" s="46">
        <f t="shared" si="0"/>
        <v>90</v>
      </c>
      <c r="N23" s="48">
        <f t="shared" si="1"/>
        <v>9</v>
      </c>
      <c r="O23" s="48">
        <v>9</v>
      </c>
      <c r="P23" s="48">
        <f t="shared" si="2"/>
        <v>100</v>
      </c>
    </row>
    <row r="24" spans="1:16">
      <c r="A24" s="44">
        <v>19</v>
      </c>
      <c r="B24" s="15" t="s">
        <v>117</v>
      </c>
      <c r="C24" s="45">
        <f>'[2]1 день'!$O$37</f>
        <v>49</v>
      </c>
      <c r="D24" s="46">
        <f>'[2]2 день'!$P$37</f>
        <v>19</v>
      </c>
      <c r="E24" s="46">
        <f>'[2]3 день'!$P$37</f>
        <v>2</v>
      </c>
      <c r="F24" s="46">
        <v>16.5</v>
      </c>
      <c r="G24" s="51">
        <f>'[2]5 день'!$N$37</f>
        <v>5</v>
      </c>
      <c r="H24" s="46">
        <f>'[3]6 день'!$P$37</f>
        <v>38</v>
      </c>
      <c r="I24" s="46">
        <f>'[3]7 день'!$O$37</f>
        <v>12</v>
      </c>
      <c r="J24" s="46">
        <f>'[3]8 день'!$P$37</f>
        <v>54.5</v>
      </c>
      <c r="K24" s="46">
        <f>'[3]9 день'!$P$37</f>
        <v>7</v>
      </c>
      <c r="L24" s="46">
        <f>'[2]10 день'!$P$37</f>
        <v>17</v>
      </c>
      <c r="M24" s="46">
        <f t="shared" si="0"/>
        <v>220</v>
      </c>
      <c r="N24" s="48">
        <f t="shared" si="1"/>
        <v>22</v>
      </c>
      <c r="O24" s="48">
        <v>22</v>
      </c>
      <c r="P24" s="48">
        <f t="shared" si="2"/>
        <v>100</v>
      </c>
    </row>
    <row r="25" spans="1:16">
      <c r="A25" s="44">
        <v>20</v>
      </c>
      <c r="B25" s="44" t="s">
        <v>118</v>
      </c>
      <c r="C25" s="45">
        <v>0</v>
      </c>
      <c r="D25" s="46">
        <f>'[2]2 день'!$P$38</f>
        <v>0</v>
      </c>
      <c r="E25" s="46">
        <f>'[2]3 день'!$P$38</f>
        <v>0</v>
      </c>
      <c r="F25" s="46">
        <f>'[2]4 день'!$O$38</f>
        <v>0</v>
      </c>
      <c r="G25" s="47">
        <f>'[2]5 день'!$N$38</f>
        <v>0</v>
      </c>
      <c r="H25" s="46">
        <f>'[2]6 день'!$P$38</f>
        <v>10</v>
      </c>
      <c r="I25" s="46">
        <f>'[2]7 день'!$O$38</f>
        <v>0</v>
      </c>
      <c r="J25" s="46">
        <f>'[2]8 день'!$P$38</f>
        <v>0</v>
      </c>
      <c r="K25" s="46">
        <f>'[2]9 день'!$P$38</f>
        <v>0</v>
      </c>
      <c r="L25" s="46">
        <f>'[2]10 день'!$P$38</f>
        <v>10</v>
      </c>
      <c r="M25" s="46">
        <f t="shared" si="0"/>
        <v>20</v>
      </c>
      <c r="N25" s="48">
        <f t="shared" si="1"/>
        <v>2</v>
      </c>
      <c r="O25" s="48">
        <v>2.2999999999999998</v>
      </c>
      <c r="P25" s="50">
        <f t="shared" si="2"/>
        <v>86.956521739130437</v>
      </c>
    </row>
    <row r="26" spans="1:16">
      <c r="A26" s="44">
        <v>21</v>
      </c>
      <c r="B26" s="15" t="s">
        <v>119</v>
      </c>
      <c r="C26" s="45">
        <f>'[1]1 день'!$O$53</f>
        <v>9.4</v>
      </c>
      <c r="D26" s="46">
        <v>21.7</v>
      </c>
      <c r="E26" s="46">
        <v>19</v>
      </c>
      <c r="F26" s="46">
        <v>18</v>
      </c>
      <c r="G26" s="47">
        <f>'[2]5 день'!$N$53</f>
        <v>15</v>
      </c>
      <c r="H26" s="46">
        <v>19</v>
      </c>
      <c r="I26" s="46">
        <f>'[2]7 день'!$O$53</f>
        <v>5</v>
      </c>
      <c r="J26" s="46">
        <f>'[2]8 день'!$P$53</f>
        <v>16.399999999999999</v>
      </c>
      <c r="K26" s="46">
        <v>17.3</v>
      </c>
      <c r="L26" s="46">
        <f>'[2]10 день'!$P$53</f>
        <v>17</v>
      </c>
      <c r="M26" s="46">
        <f t="shared" si="0"/>
        <v>157.80000000000001</v>
      </c>
      <c r="N26" s="182">
        <f t="shared" si="1"/>
        <v>15.780000000000001</v>
      </c>
      <c r="O26" s="48">
        <v>15.6</v>
      </c>
      <c r="P26" s="50">
        <f t="shared" si="2"/>
        <v>101.15384615384616</v>
      </c>
    </row>
    <row r="27" spans="1:16">
      <c r="A27" s="15">
        <v>22</v>
      </c>
      <c r="B27" s="15" t="s">
        <v>120</v>
      </c>
      <c r="C27" s="45">
        <f>'[1]1 день'!$O$39</f>
        <v>12.1</v>
      </c>
      <c r="D27" s="46">
        <f>'[2]2 день'!$P$39</f>
        <v>7</v>
      </c>
      <c r="E27" s="46">
        <f>'[2]3 день'!$P$39</f>
        <v>7</v>
      </c>
      <c r="F27" s="46">
        <f>'[2]4 день'!$O$39</f>
        <v>9</v>
      </c>
      <c r="G27" s="47">
        <f>'[2]5 день'!$N$39</f>
        <v>13</v>
      </c>
      <c r="H27" s="46">
        <f>'[2]6 день'!$P$39</f>
        <v>6</v>
      </c>
      <c r="I27" s="46">
        <f>'[2]7 день'!$O$39</f>
        <v>9</v>
      </c>
      <c r="J27" s="46">
        <f>'[2]8 день'!$P$39</f>
        <v>6.9</v>
      </c>
      <c r="K27" s="46">
        <f>'[2]9 день'!$P$39</f>
        <v>3</v>
      </c>
      <c r="L27" s="46">
        <f>'[2]10 день'!$P$39</f>
        <v>10</v>
      </c>
      <c r="M27" s="46">
        <f t="shared" si="0"/>
        <v>83</v>
      </c>
      <c r="N27" s="181">
        <f t="shared" si="1"/>
        <v>8.3000000000000007</v>
      </c>
      <c r="O27" s="50">
        <v>8.3000000000000007</v>
      </c>
      <c r="P27" s="50">
        <f t="shared" si="2"/>
        <v>100</v>
      </c>
    </row>
    <row r="28" spans="1:16">
      <c r="A28" s="44">
        <v>23</v>
      </c>
      <c r="B28" s="44" t="s">
        <v>121</v>
      </c>
      <c r="C28" s="45">
        <f>'[2]1 день'!$O$40</f>
        <v>15</v>
      </c>
      <c r="D28" s="46">
        <f>'[2]2 день'!$P$40</f>
        <v>20</v>
      </c>
      <c r="E28" s="46">
        <f>'[2]3 день'!$P$40</f>
        <v>0</v>
      </c>
      <c r="F28" s="46">
        <v>20</v>
      </c>
      <c r="G28" s="47">
        <f>'[2]5 день'!$N$40</f>
        <v>15</v>
      </c>
      <c r="H28" s="46">
        <f>'[2]6 день'!$P$40</f>
        <v>15</v>
      </c>
      <c r="I28" s="46">
        <f>'[2]7 день'!$O$40</f>
        <v>20</v>
      </c>
      <c r="J28" s="46">
        <f>'[2]8 день'!$P$40</f>
        <v>15</v>
      </c>
      <c r="K28" s="46">
        <f>'[2]9 день'!$P$40</f>
        <v>15</v>
      </c>
      <c r="L28" s="46">
        <f>'[2]10 день'!$P$40</f>
        <v>15</v>
      </c>
      <c r="M28" s="46">
        <f t="shared" si="0"/>
        <v>150</v>
      </c>
      <c r="N28" s="48">
        <f t="shared" si="1"/>
        <v>15</v>
      </c>
      <c r="O28" s="48">
        <v>15</v>
      </c>
      <c r="P28" s="48">
        <f t="shared" si="2"/>
        <v>100</v>
      </c>
    </row>
    <row r="29" spans="1:16">
      <c r="A29" s="44">
        <v>24</v>
      </c>
      <c r="B29" s="44" t="s">
        <v>122</v>
      </c>
      <c r="C29" s="49">
        <f>'[2]1 день'!$O$42</f>
        <v>1</v>
      </c>
      <c r="D29" s="50">
        <f>'[2]2 день'!$P$42</f>
        <v>0</v>
      </c>
      <c r="E29" s="50">
        <f>'[2]3 день'!$P$42</f>
        <v>1</v>
      </c>
      <c r="F29" s="50">
        <f>'[2]4 день'!$O$42</f>
        <v>1</v>
      </c>
      <c r="G29" s="47">
        <f>'[2]5 день'!$N$42</f>
        <v>0</v>
      </c>
      <c r="H29" s="46">
        <f>'[2]6 день'!$P$42</f>
        <v>0</v>
      </c>
      <c r="I29" s="46">
        <f>'[2]7 день'!$O$42</f>
        <v>1</v>
      </c>
      <c r="J29" s="50">
        <f>'[2]8 день'!$P$42</f>
        <v>0</v>
      </c>
      <c r="K29" s="50">
        <f>'[2]9 день'!$P$42</f>
        <v>1</v>
      </c>
      <c r="L29" s="50">
        <f>'[2]10 день'!$P$42</f>
        <v>0</v>
      </c>
      <c r="M29" s="46">
        <f t="shared" si="0"/>
        <v>5</v>
      </c>
      <c r="N29" s="48">
        <f>M29/10</f>
        <v>0.5</v>
      </c>
      <c r="O29" s="48">
        <v>0.5</v>
      </c>
      <c r="P29" s="48">
        <f>N29*100/O29</f>
        <v>100</v>
      </c>
    </row>
    <row r="30" spans="1:16">
      <c r="A30" s="44">
        <v>25</v>
      </c>
      <c r="B30" s="44" t="s">
        <v>123</v>
      </c>
      <c r="C30" s="45"/>
      <c r="D30" s="46">
        <f>'[2]2 день'!$P$43</f>
        <v>1.2</v>
      </c>
      <c r="E30" s="46">
        <f>'[2]1 день'!$O$43</f>
        <v>0</v>
      </c>
      <c r="F30" s="46">
        <f>'[2]4 день'!$O$43</f>
        <v>1.2</v>
      </c>
      <c r="G30" s="47">
        <f>'[2]5 день'!$N$43</f>
        <v>0</v>
      </c>
      <c r="H30" s="46">
        <f>'[2]6 день'!$P$43</f>
        <v>1.2</v>
      </c>
      <c r="I30" s="46">
        <f>'[2]7 день'!$O$43</f>
        <v>1.2</v>
      </c>
      <c r="J30" s="46">
        <f>'[2]8 день'!$P$43</f>
        <v>0</v>
      </c>
      <c r="K30" s="46">
        <f>'[2]9 день'!$P$43</f>
        <v>1.2</v>
      </c>
      <c r="L30" s="46">
        <f>'[2]10 день'!$P$43</f>
        <v>0</v>
      </c>
      <c r="M30" s="46">
        <f t="shared" si="0"/>
        <v>6</v>
      </c>
      <c r="N30" s="48">
        <f t="shared" si="1"/>
        <v>0.6</v>
      </c>
      <c r="O30" s="48">
        <v>0.5</v>
      </c>
      <c r="P30" s="48">
        <f t="shared" si="2"/>
        <v>120</v>
      </c>
    </row>
    <row r="31" spans="1:16">
      <c r="A31" s="44">
        <v>26</v>
      </c>
      <c r="B31" s="44" t="s">
        <v>124</v>
      </c>
      <c r="C31" s="45">
        <v>2</v>
      </c>
      <c r="D31" s="46">
        <f>'[2]2 день'!$P$44</f>
        <v>0</v>
      </c>
      <c r="E31" s="46">
        <v>0</v>
      </c>
      <c r="F31" s="46">
        <v>2</v>
      </c>
      <c r="G31" s="47">
        <v>0</v>
      </c>
      <c r="H31" s="46">
        <f>'[2]6 день'!$P$44</f>
        <v>0</v>
      </c>
      <c r="I31" s="46">
        <f>'[2]7 день'!$O$44</f>
        <v>0</v>
      </c>
      <c r="J31" s="46">
        <v>2</v>
      </c>
      <c r="K31" s="46">
        <f>'[2]9 день'!$P$44</f>
        <v>0</v>
      </c>
      <c r="L31" s="46">
        <v>2</v>
      </c>
      <c r="M31" s="46">
        <f t="shared" si="0"/>
        <v>8</v>
      </c>
      <c r="N31" s="48">
        <f t="shared" si="1"/>
        <v>0.8</v>
      </c>
      <c r="O31" s="48">
        <v>0.9</v>
      </c>
      <c r="P31" s="48">
        <f t="shared" si="2"/>
        <v>88.888888888888886</v>
      </c>
    </row>
    <row r="32" spans="1:16">
      <c r="A32" s="44">
        <v>27</v>
      </c>
      <c r="B32" s="44" t="s">
        <v>125</v>
      </c>
      <c r="C32" s="45">
        <v>2</v>
      </c>
      <c r="D32" s="46">
        <f>'[2]2 день'!$P$45</f>
        <v>0</v>
      </c>
      <c r="E32" s="46">
        <f>'[2]3 день'!$P$45</f>
        <v>0</v>
      </c>
      <c r="F32" s="46">
        <f>'[2]4 день'!$O$45</f>
        <v>0</v>
      </c>
      <c r="G32" s="47">
        <f>'[2]5 день'!$N$45</f>
        <v>0</v>
      </c>
      <c r="H32" s="46">
        <f>'[2]6 день'!$P$45</f>
        <v>0</v>
      </c>
      <c r="I32" s="46">
        <f>'[2]7 день'!$O$45</f>
        <v>0</v>
      </c>
      <c r="J32" s="46">
        <v>2</v>
      </c>
      <c r="K32" s="46">
        <f>'[2]9 день'!$P$45</f>
        <v>0</v>
      </c>
      <c r="L32" s="46">
        <f>'[2]10 день'!$P$45</f>
        <v>0</v>
      </c>
      <c r="M32" s="46">
        <f t="shared" si="0"/>
        <v>4</v>
      </c>
      <c r="N32" s="48">
        <f t="shared" si="1"/>
        <v>0.4</v>
      </c>
      <c r="O32" s="48">
        <v>0.4</v>
      </c>
      <c r="P32" s="48">
        <f t="shared" si="2"/>
        <v>100</v>
      </c>
    </row>
    <row r="33" spans="1:16">
      <c r="A33" s="15">
        <v>28</v>
      </c>
      <c r="B33" s="15" t="s">
        <v>126</v>
      </c>
      <c r="C33" s="49">
        <f>'[2]1 день'!$O$46</f>
        <v>20.7</v>
      </c>
      <c r="D33" s="50">
        <v>25</v>
      </c>
      <c r="E33" s="50">
        <v>26</v>
      </c>
      <c r="F33" s="50">
        <f>'[2]4 день'!$O$46</f>
        <v>22</v>
      </c>
      <c r="G33" s="47">
        <f>'[2]5 день'!$N$46</f>
        <v>18.600000000000001</v>
      </c>
      <c r="H33" s="46">
        <f>'[2]6 день'!$P$46</f>
        <v>25</v>
      </c>
      <c r="I33" s="46">
        <f>'[2]7 день'!$O$46</f>
        <v>25</v>
      </c>
      <c r="J33" s="50">
        <f>'[2]8 день'!$P$46</f>
        <v>19.7</v>
      </c>
      <c r="K33" s="50">
        <f>'[2]9 день'!$P$46</f>
        <v>25</v>
      </c>
      <c r="L33" s="50">
        <f>'[2]10 день'!$P$46</f>
        <v>18</v>
      </c>
      <c r="M33" s="46">
        <f t="shared" si="0"/>
        <v>225</v>
      </c>
      <c r="N33" s="50">
        <f t="shared" si="1"/>
        <v>22.5</v>
      </c>
      <c r="O33" s="50">
        <v>22.5</v>
      </c>
      <c r="P33" s="50">
        <f t="shared" si="2"/>
        <v>100</v>
      </c>
    </row>
    <row r="34" spans="1:16">
      <c r="A34" s="44">
        <v>29</v>
      </c>
      <c r="B34" s="44" t="s">
        <v>127</v>
      </c>
      <c r="C34" s="46">
        <v>3.8</v>
      </c>
      <c r="D34" s="46">
        <v>3.8</v>
      </c>
      <c r="E34" s="45">
        <v>3.8</v>
      </c>
      <c r="F34" s="46">
        <v>3.8</v>
      </c>
      <c r="G34" s="46">
        <v>3.8</v>
      </c>
      <c r="H34" s="45">
        <v>3.8</v>
      </c>
      <c r="I34" s="46">
        <v>3.8</v>
      </c>
      <c r="J34" s="46">
        <v>3.8</v>
      </c>
      <c r="K34" s="45">
        <v>3.8</v>
      </c>
      <c r="L34" s="46">
        <v>3.8</v>
      </c>
      <c r="M34" s="46">
        <f t="shared" si="0"/>
        <v>38</v>
      </c>
      <c r="N34" s="50">
        <f t="shared" si="1"/>
        <v>3.8</v>
      </c>
      <c r="O34" s="48">
        <v>3.8</v>
      </c>
      <c r="P34" s="48">
        <f t="shared" si="2"/>
        <v>100</v>
      </c>
    </row>
    <row r="35" spans="1:16">
      <c r="A35" s="15">
        <v>8</v>
      </c>
      <c r="B35" s="15" t="s">
        <v>128</v>
      </c>
      <c r="C35" s="45">
        <f>'[2]1 день'!$O$7</f>
        <v>0</v>
      </c>
      <c r="D35" s="46">
        <f>'[2]2 день'!$P$7</f>
        <v>0</v>
      </c>
      <c r="E35" s="46">
        <f>'[2]3 день'!$P$7</f>
        <v>0</v>
      </c>
      <c r="F35" s="46">
        <f>'[2]4 день'!$O$7</f>
        <v>0</v>
      </c>
      <c r="G35" s="51">
        <f>'[2]5 день'!$N$7</f>
        <v>64.099999999999994</v>
      </c>
      <c r="H35" s="46">
        <f>'[2]6 день'!$P$7</f>
        <v>0</v>
      </c>
      <c r="I35" s="46">
        <f>'[2]7 день'!$O$7</f>
        <v>0</v>
      </c>
      <c r="J35" s="46">
        <f>'[2]8 день'!$P$7</f>
        <v>0</v>
      </c>
      <c r="K35" s="46">
        <f>'[2]9 день'!$P$7</f>
        <v>0</v>
      </c>
      <c r="L35" s="46">
        <f>'[3]10 день'!$P$7</f>
        <v>48</v>
      </c>
      <c r="M35" s="46">
        <f t="shared" si="0"/>
        <v>112.1</v>
      </c>
      <c r="N35" s="50">
        <f t="shared" si="1"/>
        <v>11.209999999999999</v>
      </c>
      <c r="O35" s="50">
        <v>19</v>
      </c>
      <c r="P35" s="48">
        <v>95.3</v>
      </c>
    </row>
  </sheetData>
  <mergeCells count="18">
    <mergeCell ref="I5:I6"/>
    <mergeCell ref="J5:J6"/>
    <mergeCell ref="K5:K6"/>
    <mergeCell ref="L5:L6"/>
    <mergeCell ref="O5:O6"/>
    <mergeCell ref="P5:P6"/>
    <mergeCell ref="A1:P1"/>
    <mergeCell ref="A2:P2"/>
    <mergeCell ref="A3:P3"/>
    <mergeCell ref="A4:P4"/>
    <mergeCell ref="A5:A6"/>
    <mergeCell ref="B5:B6"/>
    <mergeCell ref="C5:C6"/>
    <mergeCell ref="D5:D6"/>
    <mergeCell ref="E5:E6"/>
    <mergeCell ref="F5:F6"/>
    <mergeCell ref="G5:G6"/>
    <mergeCell ref="H5:H6"/>
  </mergeCells>
  <phoneticPr fontId="0" type="noConversion"/>
  <pageMargins left="0.5" right="0.6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11"/>
  </sheetPr>
  <dimension ref="D1:M23"/>
  <sheetViews>
    <sheetView workbookViewId="0">
      <selection activeCell="E11" sqref="E11"/>
    </sheetView>
  </sheetViews>
  <sheetFormatPr defaultRowHeight="12.75"/>
  <cols>
    <col min="2" max="3" width="5.28515625" customWidth="1"/>
    <col min="4" max="4" width="12.140625" customWidth="1"/>
    <col min="5" max="5" width="10.28515625" customWidth="1"/>
    <col min="6" max="6" width="10.7109375" customWidth="1"/>
    <col min="7" max="7" width="10" customWidth="1"/>
    <col min="8" max="8" width="10.85546875" customWidth="1"/>
    <col min="9" max="9" width="13.140625" customWidth="1"/>
  </cols>
  <sheetData>
    <row r="1" spans="4:13">
      <c r="I1" s="193" t="s">
        <v>20</v>
      </c>
      <c r="J1" s="193"/>
    </row>
    <row r="2" spans="4:13">
      <c r="I2" s="193" t="s">
        <v>24</v>
      </c>
      <c r="J2" s="193"/>
    </row>
    <row r="3" spans="4:13">
      <c r="I3" s="2"/>
      <c r="J3" s="2"/>
    </row>
    <row r="4" spans="4:13">
      <c r="D4" s="194" t="s">
        <v>21</v>
      </c>
      <c r="E4" s="194"/>
      <c r="F4" s="194"/>
      <c r="G4" s="194"/>
      <c r="H4" s="194"/>
      <c r="I4" s="194"/>
      <c r="J4" s="2"/>
    </row>
    <row r="5" spans="4:13" ht="12" customHeight="1"/>
    <row r="6" spans="4:13" ht="25.5" customHeight="1">
      <c r="D6" s="192" t="s">
        <v>22</v>
      </c>
      <c r="E6" s="195" t="s">
        <v>7</v>
      </c>
      <c r="F6" s="195"/>
      <c r="G6" s="195"/>
      <c r="H6" s="196" t="s">
        <v>5</v>
      </c>
      <c r="I6" s="8" t="s">
        <v>27</v>
      </c>
    </row>
    <row r="7" spans="4:13" ht="18.75" customHeight="1">
      <c r="D7" s="192"/>
      <c r="E7" s="3" t="s">
        <v>0</v>
      </c>
      <c r="F7" s="3" t="s">
        <v>1</v>
      </c>
      <c r="G7" s="3" t="s">
        <v>2</v>
      </c>
      <c r="H7" s="197"/>
      <c r="I7" s="4" t="s">
        <v>6</v>
      </c>
    </row>
    <row r="8" spans="4:13">
      <c r="D8" s="5">
        <v>1</v>
      </c>
      <c r="E8" s="10">
        <v>42.8</v>
      </c>
      <c r="F8" s="10">
        <v>49.67</v>
      </c>
      <c r="G8" s="10">
        <v>153.56</v>
      </c>
      <c r="H8" s="10">
        <v>1189.8800000000001</v>
      </c>
      <c r="I8" s="6">
        <v>48.06</v>
      </c>
    </row>
    <row r="9" spans="4:13">
      <c r="D9" s="5">
        <v>2</v>
      </c>
      <c r="E9" s="10">
        <v>43.15</v>
      </c>
      <c r="F9" s="10">
        <v>42.87</v>
      </c>
      <c r="G9" s="10">
        <v>174.14999999999998</v>
      </c>
      <c r="H9" s="10">
        <v>1183.8900000000001</v>
      </c>
      <c r="I9" s="6">
        <v>40.96</v>
      </c>
    </row>
    <row r="10" spans="4:13">
      <c r="D10" s="5">
        <v>3</v>
      </c>
      <c r="E10" s="10">
        <v>42.77</v>
      </c>
      <c r="F10" s="10">
        <v>41.910000000000004</v>
      </c>
      <c r="G10" s="10">
        <v>150.93</v>
      </c>
      <c r="H10" s="10">
        <v>1049.42</v>
      </c>
      <c r="I10" s="6">
        <v>49.209999999999994</v>
      </c>
    </row>
    <row r="11" spans="4:13">
      <c r="D11" s="5">
        <v>4</v>
      </c>
      <c r="E11" s="10">
        <v>50.37</v>
      </c>
      <c r="F11" s="10">
        <v>45.429999999999993</v>
      </c>
      <c r="G11" s="10">
        <v>156.03</v>
      </c>
      <c r="H11" s="10">
        <v>1114.22</v>
      </c>
      <c r="I11" s="6">
        <v>46.819999999999993</v>
      </c>
      <c r="M11" s="11"/>
    </row>
    <row r="12" spans="4:13">
      <c r="D12" s="5">
        <v>5</v>
      </c>
      <c r="E12" s="10">
        <v>37.019999999999996</v>
      </c>
      <c r="F12" s="10">
        <v>41.810000000000009</v>
      </c>
      <c r="G12" s="10">
        <v>131.41</v>
      </c>
      <c r="H12" s="10">
        <v>1034.9299999999998</v>
      </c>
      <c r="I12" s="6">
        <v>41.929999999999993</v>
      </c>
    </row>
    <row r="13" spans="4:13">
      <c r="D13" s="5">
        <v>6</v>
      </c>
      <c r="E13" s="10">
        <v>53.669999999999995</v>
      </c>
      <c r="F13" s="10">
        <v>59.43</v>
      </c>
      <c r="G13" s="10">
        <v>212</v>
      </c>
      <c r="H13" s="10">
        <v>1406.8</v>
      </c>
      <c r="I13" s="6">
        <v>45.84</v>
      </c>
    </row>
    <row r="14" spans="4:13">
      <c r="D14" s="5">
        <v>7</v>
      </c>
      <c r="E14" s="10">
        <v>54.8</v>
      </c>
      <c r="F14" s="10">
        <v>35.22</v>
      </c>
      <c r="G14" s="10">
        <v>155.69</v>
      </c>
      <c r="H14" s="10">
        <v>1134.8700000000001</v>
      </c>
      <c r="I14" s="6">
        <v>53.010000000000005</v>
      </c>
    </row>
    <row r="15" spans="4:13">
      <c r="D15" s="5">
        <v>8</v>
      </c>
      <c r="E15" s="10">
        <v>42.9</v>
      </c>
      <c r="F15" s="10">
        <v>47.04</v>
      </c>
      <c r="G15" s="10">
        <v>153.85999999999999</v>
      </c>
      <c r="H15" s="10">
        <v>1370.58</v>
      </c>
      <c r="I15" s="6">
        <v>26.160000000000004</v>
      </c>
    </row>
    <row r="16" spans="4:13">
      <c r="D16" s="5">
        <v>9</v>
      </c>
      <c r="E16" s="10">
        <v>46.92</v>
      </c>
      <c r="F16" s="10">
        <v>32.06</v>
      </c>
      <c r="G16" s="10">
        <v>185.98000000000002</v>
      </c>
      <c r="H16" s="10">
        <v>1244.29</v>
      </c>
      <c r="I16" s="6">
        <v>49.159999999999989</v>
      </c>
    </row>
    <row r="17" spans="4:9">
      <c r="D17" s="5">
        <v>10</v>
      </c>
      <c r="E17" s="10">
        <v>35.26</v>
      </c>
      <c r="F17" s="10">
        <v>39.120000000000005</v>
      </c>
      <c r="G17" s="10">
        <v>159.5</v>
      </c>
      <c r="H17" s="10">
        <v>1112.1299999999999</v>
      </c>
      <c r="I17" s="6">
        <v>44.279999999999994</v>
      </c>
    </row>
    <row r="18" spans="4:9">
      <c r="D18" s="5" t="s">
        <v>9</v>
      </c>
      <c r="E18" s="6">
        <f>SUM(E8:E17)</f>
        <v>449.66</v>
      </c>
      <c r="F18" s="6">
        <f>SUM(F8:F17)</f>
        <v>434.56000000000006</v>
      </c>
      <c r="G18" s="6">
        <f>SUM(G8:G17)</f>
        <v>1633.11</v>
      </c>
      <c r="H18" s="6">
        <f>SUM(H8:H17)</f>
        <v>11841.01</v>
      </c>
      <c r="I18" s="6">
        <f>SUM(I8:I17)</f>
        <v>445.43</v>
      </c>
    </row>
    <row r="19" spans="4:9" ht="25.5">
      <c r="D19" s="9" t="s">
        <v>23</v>
      </c>
      <c r="E19" s="7">
        <f>E18/10</f>
        <v>44.966000000000001</v>
      </c>
      <c r="F19" s="7">
        <f>F18/10</f>
        <v>43.456000000000003</v>
      </c>
      <c r="G19" s="7">
        <f>G18/10</f>
        <v>163.31099999999998</v>
      </c>
      <c r="H19" s="7">
        <f>H18/10</f>
        <v>1184.1010000000001</v>
      </c>
      <c r="I19" s="7">
        <f>I18/10</f>
        <v>44.542999999999999</v>
      </c>
    </row>
    <row r="21" spans="4:9">
      <c r="F21" s="12"/>
    </row>
    <row r="23" spans="4:9">
      <c r="E23" s="13"/>
    </row>
  </sheetData>
  <mergeCells count="6">
    <mergeCell ref="D6:D7"/>
    <mergeCell ref="I1:J1"/>
    <mergeCell ref="I2:J2"/>
    <mergeCell ref="D4:I4"/>
    <mergeCell ref="E6:G6"/>
    <mergeCell ref="H6:H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workbookViewId="0">
      <selection activeCell="G11" sqref="G11"/>
    </sheetView>
  </sheetViews>
  <sheetFormatPr defaultRowHeight="12.75"/>
  <cols>
    <col min="1" max="1" width="5.28515625" style="18" customWidth="1"/>
    <col min="2" max="2" width="12.140625" style="18" customWidth="1"/>
    <col min="3" max="3" width="10.28515625" style="18" customWidth="1"/>
    <col min="4" max="4" width="10.7109375" style="18" customWidth="1"/>
    <col min="5" max="5" width="10" style="18" customWidth="1"/>
    <col min="6" max="6" width="10.85546875" style="18" customWidth="1"/>
    <col min="7" max="7" width="13.140625" style="18" customWidth="1"/>
    <col min="8" max="9" width="9.140625" style="18"/>
    <col min="16" max="16" width="11.85546875" customWidth="1"/>
    <col min="256" max="257" width="5.28515625" customWidth="1"/>
    <col min="258" max="258" width="12.140625" customWidth="1"/>
    <col min="259" max="259" width="10.28515625" customWidth="1"/>
    <col min="260" max="260" width="10.7109375" customWidth="1"/>
    <col min="261" max="261" width="10" customWidth="1"/>
    <col min="262" max="262" width="10.85546875" customWidth="1"/>
    <col min="263" max="263" width="13.140625" customWidth="1"/>
    <col min="512" max="513" width="5.28515625" customWidth="1"/>
    <col min="514" max="514" width="12.140625" customWidth="1"/>
    <col min="515" max="515" width="10.28515625" customWidth="1"/>
    <col min="516" max="516" width="10.7109375" customWidth="1"/>
    <col min="517" max="517" width="10" customWidth="1"/>
    <col min="518" max="518" width="10.85546875" customWidth="1"/>
    <col min="519" max="519" width="13.140625" customWidth="1"/>
    <col min="768" max="769" width="5.28515625" customWidth="1"/>
    <col min="770" max="770" width="12.140625" customWidth="1"/>
    <col min="771" max="771" width="10.28515625" customWidth="1"/>
    <col min="772" max="772" width="10.7109375" customWidth="1"/>
    <col min="773" max="773" width="10" customWidth="1"/>
    <col min="774" max="774" width="10.85546875" customWidth="1"/>
    <col min="775" max="775" width="13.140625" customWidth="1"/>
    <col min="1024" max="1025" width="5.28515625" customWidth="1"/>
    <col min="1026" max="1026" width="12.140625" customWidth="1"/>
    <col min="1027" max="1027" width="10.28515625" customWidth="1"/>
    <col min="1028" max="1028" width="10.7109375" customWidth="1"/>
    <col min="1029" max="1029" width="10" customWidth="1"/>
    <col min="1030" max="1030" width="10.85546875" customWidth="1"/>
    <col min="1031" max="1031" width="13.140625" customWidth="1"/>
    <col min="1280" max="1281" width="5.28515625" customWidth="1"/>
    <col min="1282" max="1282" width="12.140625" customWidth="1"/>
    <col min="1283" max="1283" width="10.28515625" customWidth="1"/>
    <col min="1284" max="1284" width="10.7109375" customWidth="1"/>
    <col min="1285" max="1285" width="10" customWidth="1"/>
    <col min="1286" max="1286" width="10.85546875" customWidth="1"/>
    <col min="1287" max="1287" width="13.140625" customWidth="1"/>
    <col min="1536" max="1537" width="5.28515625" customWidth="1"/>
    <col min="1538" max="1538" width="12.140625" customWidth="1"/>
    <col min="1539" max="1539" width="10.28515625" customWidth="1"/>
    <col min="1540" max="1540" width="10.7109375" customWidth="1"/>
    <col min="1541" max="1541" width="10" customWidth="1"/>
    <col min="1542" max="1542" width="10.85546875" customWidth="1"/>
    <col min="1543" max="1543" width="13.140625" customWidth="1"/>
    <col min="1792" max="1793" width="5.28515625" customWidth="1"/>
    <col min="1794" max="1794" width="12.140625" customWidth="1"/>
    <col min="1795" max="1795" width="10.28515625" customWidth="1"/>
    <col min="1796" max="1796" width="10.7109375" customWidth="1"/>
    <col min="1797" max="1797" width="10" customWidth="1"/>
    <col min="1798" max="1798" width="10.85546875" customWidth="1"/>
    <col min="1799" max="1799" width="13.140625" customWidth="1"/>
    <col min="2048" max="2049" width="5.28515625" customWidth="1"/>
    <col min="2050" max="2050" width="12.140625" customWidth="1"/>
    <col min="2051" max="2051" width="10.28515625" customWidth="1"/>
    <col min="2052" max="2052" width="10.7109375" customWidth="1"/>
    <col min="2053" max="2053" width="10" customWidth="1"/>
    <col min="2054" max="2054" width="10.85546875" customWidth="1"/>
    <col min="2055" max="2055" width="13.140625" customWidth="1"/>
    <col min="2304" max="2305" width="5.28515625" customWidth="1"/>
    <col min="2306" max="2306" width="12.140625" customWidth="1"/>
    <col min="2307" max="2307" width="10.28515625" customWidth="1"/>
    <col min="2308" max="2308" width="10.7109375" customWidth="1"/>
    <col min="2309" max="2309" width="10" customWidth="1"/>
    <col min="2310" max="2310" width="10.85546875" customWidth="1"/>
    <col min="2311" max="2311" width="13.140625" customWidth="1"/>
    <col min="2560" max="2561" width="5.28515625" customWidth="1"/>
    <col min="2562" max="2562" width="12.140625" customWidth="1"/>
    <col min="2563" max="2563" width="10.28515625" customWidth="1"/>
    <col min="2564" max="2564" width="10.7109375" customWidth="1"/>
    <col min="2565" max="2565" width="10" customWidth="1"/>
    <col min="2566" max="2566" width="10.85546875" customWidth="1"/>
    <col min="2567" max="2567" width="13.140625" customWidth="1"/>
    <col min="2816" max="2817" width="5.28515625" customWidth="1"/>
    <col min="2818" max="2818" width="12.140625" customWidth="1"/>
    <col min="2819" max="2819" width="10.28515625" customWidth="1"/>
    <col min="2820" max="2820" width="10.7109375" customWidth="1"/>
    <col min="2821" max="2821" width="10" customWidth="1"/>
    <col min="2822" max="2822" width="10.85546875" customWidth="1"/>
    <col min="2823" max="2823" width="13.140625" customWidth="1"/>
    <col min="3072" max="3073" width="5.28515625" customWidth="1"/>
    <col min="3074" max="3074" width="12.140625" customWidth="1"/>
    <col min="3075" max="3075" width="10.28515625" customWidth="1"/>
    <col min="3076" max="3076" width="10.7109375" customWidth="1"/>
    <col min="3077" max="3077" width="10" customWidth="1"/>
    <col min="3078" max="3078" width="10.85546875" customWidth="1"/>
    <col min="3079" max="3079" width="13.140625" customWidth="1"/>
    <col min="3328" max="3329" width="5.28515625" customWidth="1"/>
    <col min="3330" max="3330" width="12.140625" customWidth="1"/>
    <col min="3331" max="3331" width="10.28515625" customWidth="1"/>
    <col min="3332" max="3332" width="10.7109375" customWidth="1"/>
    <col min="3333" max="3333" width="10" customWidth="1"/>
    <col min="3334" max="3334" width="10.85546875" customWidth="1"/>
    <col min="3335" max="3335" width="13.140625" customWidth="1"/>
    <col min="3584" max="3585" width="5.28515625" customWidth="1"/>
    <col min="3586" max="3586" width="12.140625" customWidth="1"/>
    <col min="3587" max="3587" width="10.28515625" customWidth="1"/>
    <col min="3588" max="3588" width="10.7109375" customWidth="1"/>
    <col min="3589" max="3589" width="10" customWidth="1"/>
    <col min="3590" max="3590" width="10.85546875" customWidth="1"/>
    <col min="3591" max="3591" width="13.140625" customWidth="1"/>
    <col min="3840" max="3841" width="5.28515625" customWidth="1"/>
    <col min="3842" max="3842" width="12.140625" customWidth="1"/>
    <col min="3843" max="3843" width="10.28515625" customWidth="1"/>
    <col min="3844" max="3844" width="10.7109375" customWidth="1"/>
    <col min="3845" max="3845" width="10" customWidth="1"/>
    <col min="3846" max="3846" width="10.85546875" customWidth="1"/>
    <col min="3847" max="3847" width="13.140625" customWidth="1"/>
    <col min="4096" max="4097" width="5.28515625" customWidth="1"/>
    <col min="4098" max="4098" width="12.140625" customWidth="1"/>
    <col min="4099" max="4099" width="10.28515625" customWidth="1"/>
    <col min="4100" max="4100" width="10.7109375" customWidth="1"/>
    <col min="4101" max="4101" width="10" customWidth="1"/>
    <col min="4102" max="4102" width="10.85546875" customWidth="1"/>
    <col min="4103" max="4103" width="13.140625" customWidth="1"/>
    <col min="4352" max="4353" width="5.28515625" customWidth="1"/>
    <col min="4354" max="4354" width="12.140625" customWidth="1"/>
    <col min="4355" max="4355" width="10.28515625" customWidth="1"/>
    <col min="4356" max="4356" width="10.7109375" customWidth="1"/>
    <col min="4357" max="4357" width="10" customWidth="1"/>
    <col min="4358" max="4358" width="10.85546875" customWidth="1"/>
    <col min="4359" max="4359" width="13.140625" customWidth="1"/>
    <col min="4608" max="4609" width="5.28515625" customWidth="1"/>
    <col min="4610" max="4610" width="12.140625" customWidth="1"/>
    <col min="4611" max="4611" width="10.28515625" customWidth="1"/>
    <col min="4612" max="4612" width="10.7109375" customWidth="1"/>
    <col min="4613" max="4613" width="10" customWidth="1"/>
    <col min="4614" max="4614" width="10.85546875" customWidth="1"/>
    <col min="4615" max="4615" width="13.140625" customWidth="1"/>
    <col min="4864" max="4865" width="5.28515625" customWidth="1"/>
    <col min="4866" max="4866" width="12.140625" customWidth="1"/>
    <col min="4867" max="4867" width="10.28515625" customWidth="1"/>
    <col min="4868" max="4868" width="10.7109375" customWidth="1"/>
    <col min="4869" max="4869" width="10" customWidth="1"/>
    <col min="4870" max="4870" width="10.85546875" customWidth="1"/>
    <col min="4871" max="4871" width="13.140625" customWidth="1"/>
    <col min="5120" max="5121" width="5.28515625" customWidth="1"/>
    <col min="5122" max="5122" width="12.140625" customWidth="1"/>
    <col min="5123" max="5123" width="10.28515625" customWidth="1"/>
    <col min="5124" max="5124" width="10.7109375" customWidth="1"/>
    <col min="5125" max="5125" width="10" customWidth="1"/>
    <col min="5126" max="5126" width="10.85546875" customWidth="1"/>
    <col min="5127" max="5127" width="13.140625" customWidth="1"/>
    <col min="5376" max="5377" width="5.28515625" customWidth="1"/>
    <col min="5378" max="5378" width="12.140625" customWidth="1"/>
    <col min="5379" max="5379" width="10.28515625" customWidth="1"/>
    <col min="5380" max="5380" width="10.7109375" customWidth="1"/>
    <col min="5381" max="5381" width="10" customWidth="1"/>
    <col min="5382" max="5382" width="10.85546875" customWidth="1"/>
    <col min="5383" max="5383" width="13.140625" customWidth="1"/>
    <col min="5632" max="5633" width="5.28515625" customWidth="1"/>
    <col min="5634" max="5634" width="12.140625" customWidth="1"/>
    <col min="5635" max="5635" width="10.28515625" customWidth="1"/>
    <col min="5636" max="5636" width="10.7109375" customWidth="1"/>
    <col min="5637" max="5637" width="10" customWidth="1"/>
    <col min="5638" max="5638" width="10.85546875" customWidth="1"/>
    <col min="5639" max="5639" width="13.140625" customWidth="1"/>
    <col min="5888" max="5889" width="5.28515625" customWidth="1"/>
    <col min="5890" max="5890" width="12.140625" customWidth="1"/>
    <col min="5891" max="5891" width="10.28515625" customWidth="1"/>
    <col min="5892" max="5892" width="10.7109375" customWidth="1"/>
    <col min="5893" max="5893" width="10" customWidth="1"/>
    <col min="5894" max="5894" width="10.85546875" customWidth="1"/>
    <col min="5895" max="5895" width="13.140625" customWidth="1"/>
    <col min="6144" max="6145" width="5.28515625" customWidth="1"/>
    <col min="6146" max="6146" width="12.140625" customWidth="1"/>
    <col min="6147" max="6147" width="10.28515625" customWidth="1"/>
    <col min="6148" max="6148" width="10.7109375" customWidth="1"/>
    <col min="6149" max="6149" width="10" customWidth="1"/>
    <col min="6150" max="6150" width="10.85546875" customWidth="1"/>
    <col min="6151" max="6151" width="13.140625" customWidth="1"/>
    <col min="6400" max="6401" width="5.28515625" customWidth="1"/>
    <col min="6402" max="6402" width="12.140625" customWidth="1"/>
    <col min="6403" max="6403" width="10.28515625" customWidth="1"/>
    <col min="6404" max="6404" width="10.7109375" customWidth="1"/>
    <col min="6405" max="6405" width="10" customWidth="1"/>
    <col min="6406" max="6406" width="10.85546875" customWidth="1"/>
    <col min="6407" max="6407" width="13.140625" customWidth="1"/>
    <col min="6656" max="6657" width="5.28515625" customWidth="1"/>
    <col min="6658" max="6658" width="12.140625" customWidth="1"/>
    <col min="6659" max="6659" width="10.28515625" customWidth="1"/>
    <col min="6660" max="6660" width="10.7109375" customWidth="1"/>
    <col min="6661" max="6661" width="10" customWidth="1"/>
    <col min="6662" max="6662" width="10.85546875" customWidth="1"/>
    <col min="6663" max="6663" width="13.140625" customWidth="1"/>
    <col min="6912" max="6913" width="5.28515625" customWidth="1"/>
    <col min="6914" max="6914" width="12.140625" customWidth="1"/>
    <col min="6915" max="6915" width="10.28515625" customWidth="1"/>
    <col min="6916" max="6916" width="10.7109375" customWidth="1"/>
    <col min="6917" max="6917" width="10" customWidth="1"/>
    <col min="6918" max="6918" width="10.85546875" customWidth="1"/>
    <col min="6919" max="6919" width="13.140625" customWidth="1"/>
    <col min="7168" max="7169" width="5.28515625" customWidth="1"/>
    <col min="7170" max="7170" width="12.140625" customWidth="1"/>
    <col min="7171" max="7171" width="10.28515625" customWidth="1"/>
    <col min="7172" max="7172" width="10.7109375" customWidth="1"/>
    <col min="7173" max="7173" width="10" customWidth="1"/>
    <col min="7174" max="7174" width="10.85546875" customWidth="1"/>
    <col min="7175" max="7175" width="13.140625" customWidth="1"/>
    <col min="7424" max="7425" width="5.28515625" customWidth="1"/>
    <col min="7426" max="7426" width="12.140625" customWidth="1"/>
    <col min="7427" max="7427" width="10.28515625" customWidth="1"/>
    <col min="7428" max="7428" width="10.7109375" customWidth="1"/>
    <col min="7429" max="7429" width="10" customWidth="1"/>
    <col min="7430" max="7430" width="10.85546875" customWidth="1"/>
    <col min="7431" max="7431" width="13.140625" customWidth="1"/>
    <col min="7680" max="7681" width="5.28515625" customWidth="1"/>
    <col min="7682" max="7682" width="12.140625" customWidth="1"/>
    <col min="7683" max="7683" width="10.28515625" customWidth="1"/>
    <col min="7684" max="7684" width="10.7109375" customWidth="1"/>
    <col min="7685" max="7685" width="10" customWidth="1"/>
    <col min="7686" max="7686" width="10.85546875" customWidth="1"/>
    <col min="7687" max="7687" width="13.140625" customWidth="1"/>
    <col min="7936" max="7937" width="5.28515625" customWidth="1"/>
    <col min="7938" max="7938" width="12.140625" customWidth="1"/>
    <col min="7939" max="7939" width="10.28515625" customWidth="1"/>
    <col min="7940" max="7940" width="10.7109375" customWidth="1"/>
    <col min="7941" max="7941" width="10" customWidth="1"/>
    <col min="7942" max="7942" width="10.85546875" customWidth="1"/>
    <col min="7943" max="7943" width="13.140625" customWidth="1"/>
    <col min="8192" max="8193" width="5.28515625" customWidth="1"/>
    <col min="8194" max="8194" width="12.140625" customWidth="1"/>
    <col min="8195" max="8195" width="10.28515625" customWidth="1"/>
    <col min="8196" max="8196" width="10.7109375" customWidth="1"/>
    <col min="8197" max="8197" width="10" customWidth="1"/>
    <col min="8198" max="8198" width="10.85546875" customWidth="1"/>
    <col min="8199" max="8199" width="13.140625" customWidth="1"/>
    <col min="8448" max="8449" width="5.28515625" customWidth="1"/>
    <col min="8450" max="8450" width="12.140625" customWidth="1"/>
    <col min="8451" max="8451" width="10.28515625" customWidth="1"/>
    <col min="8452" max="8452" width="10.7109375" customWidth="1"/>
    <col min="8453" max="8453" width="10" customWidth="1"/>
    <col min="8454" max="8454" width="10.85546875" customWidth="1"/>
    <col min="8455" max="8455" width="13.140625" customWidth="1"/>
    <col min="8704" max="8705" width="5.28515625" customWidth="1"/>
    <col min="8706" max="8706" width="12.140625" customWidth="1"/>
    <col min="8707" max="8707" width="10.28515625" customWidth="1"/>
    <col min="8708" max="8708" width="10.7109375" customWidth="1"/>
    <col min="8709" max="8709" width="10" customWidth="1"/>
    <col min="8710" max="8710" width="10.85546875" customWidth="1"/>
    <col min="8711" max="8711" width="13.140625" customWidth="1"/>
    <col min="8960" max="8961" width="5.28515625" customWidth="1"/>
    <col min="8962" max="8962" width="12.140625" customWidth="1"/>
    <col min="8963" max="8963" width="10.28515625" customWidth="1"/>
    <col min="8964" max="8964" width="10.7109375" customWidth="1"/>
    <col min="8965" max="8965" width="10" customWidth="1"/>
    <col min="8966" max="8966" width="10.85546875" customWidth="1"/>
    <col min="8967" max="8967" width="13.140625" customWidth="1"/>
    <col min="9216" max="9217" width="5.28515625" customWidth="1"/>
    <col min="9218" max="9218" width="12.140625" customWidth="1"/>
    <col min="9219" max="9219" width="10.28515625" customWidth="1"/>
    <col min="9220" max="9220" width="10.7109375" customWidth="1"/>
    <col min="9221" max="9221" width="10" customWidth="1"/>
    <col min="9222" max="9222" width="10.85546875" customWidth="1"/>
    <col min="9223" max="9223" width="13.140625" customWidth="1"/>
    <col min="9472" max="9473" width="5.28515625" customWidth="1"/>
    <col min="9474" max="9474" width="12.140625" customWidth="1"/>
    <col min="9475" max="9475" width="10.28515625" customWidth="1"/>
    <col min="9476" max="9476" width="10.7109375" customWidth="1"/>
    <col min="9477" max="9477" width="10" customWidth="1"/>
    <col min="9478" max="9478" width="10.85546875" customWidth="1"/>
    <col min="9479" max="9479" width="13.140625" customWidth="1"/>
    <col min="9728" max="9729" width="5.28515625" customWidth="1"/>
    <col min="9730" max="9730" width="12.140625" customWidth="1"/>
    <col min="9731" max="9731" width="10.28515625" customWidth="1"/>
    <col min="9732" max="9732" width="10.7109375" customWidth="1"/>
    <col min="9733" max="9733" width="10" customWidth="1"/>
    <col min="9734" max="9734" width="10.85546875" customWidth="1"/>
    <col min="9735" max="9735" width="13.140625" customWidth="1"/>
    <col min="9984" max="9985" width="5.28515625" customWidth="1"/>
    <col min="9986" max="9986" width="12.140625" customWidth="1"/>
    <col min="9987" max="9987" width="10.28515625" customWidth="1"/>
    <col min="9988" max="9988" width="10.7109375" customWidth="1"/>
    <col min="9989" max="9989" width="10" customWidth="1"/>
    <col min="9990" max="9990" width="10.85546875" customWidth="1"/>
    <col min="9991" max="9991" width="13.140625" customWidth="1"/>
    <col min="10240" max="10241" width="5.28515625" customWidth="1"/>
    <col min="10242" max="10242" width="12.140625" customWidth="1"/>
    <col min="10243" max="10243" width="10.28515625" customWidth="1"/>
    <col min="10244" max="10244" width="10.7109375" customWidth="1"/>
    <col min="10245" max="10245" width="10" customWidth="1"/>
    <col min="10246" max="10246" width="10.85546875" customWidth="1"/>
    <col min="10247" max="10247" width="13.140625" customWidth="1"/>
    <col min="10496" max="10497" width="5.28515625" customWidth="1"/>
    <col min="10498" max="10498" width="12.140625" customWidth="1"/>
    <col min="10499" max="10499" width="10.28515625" customWidth="1"/>
    <col min="10500" max="10500" width="10.7109375" customWidth="1"/>
    <col min="10501" max="10501" width="10" customWidth="1"/>
    <col min="10502" max="10502" width="10.85546875" customWidth="1"/>
    <col min="10503" max="10503" width="13.140625" customWidth="1"/>
    <col min="10752" max="10753" width="5.28515625" customWidth="1"/>
    <col min="10754" max="10754" width="12.140625" customWidth="1"/>
    <col min="10755" max="10755" width="10.28515625" customWidth="1"/>
    <col min="10756" max="10756" width="10.7109375" customWidth="1"/>
    <col min="10757" max="10757" width="10" customWidth="1"/>
    <col min="10758" max="10758" width="10.85546875" customWidth="1"/>
    <col min="10759" max="10759" width="13.140625" customWidth="1"/>
    <col min="11008" max="11009" width="5.28515625" customWidth="1"/>
    <col min="11010" max="11010" width="12.140625" customWidth="1"/>
    <col min="11011" max="11011" width="10.28515625" customWidth="1"/>
    <col min="11012" max="11012" width="10.7109375" customWidth="1"/>
    <col min="11013" max="11013" width="10" customWidth="1"/>
    <col min="11014" max="11014" width="10.85546875" customWidth="1"/>
    <col min="11015" max="11015" width="13.140625" customWidth="1"/>
    <col min="11264" max="11265" width="5.28515625" customWidth="1"/>
    <col min="11266" max="11266" width="12.140625" customWidth="1"/>
    <col min="11267" max="11267" width="10.28515625" customWidth="1"/>
    <col min="11268" max="11268" width="10.7109375" customWidth="1"/>
    <col min="11269" max="11269" width="10" customWidth="1"/>
    <col min="11270" max="11270" width="10.85546875" customWidth="1"/>
    <col min="11271" max="11271" width="13.140625" customWidth="1"/>
    <col min="11520" max="11521" width="5.28515625" customWidth="1"/>
    <col min="11522" max="11522" width="12.140625" customWidth="1"/>
    <col min="11523" max="11523" width="10.28515625" customWidth="1"/>
    <col min="11524" max="11524" width="10.7109375" customWidth="1"/>
    <col min="11525" max="11525" width="10" customWidth="1"/>
    <col min="11526" max="11526" width="10.85546875" customWidth="1"/>
    <col min="11527" max="11527" width="13.140625" customWidth="1"/>
    <col min="11776" max="11777" width="5.28515625" customWidth="1"/>
    <col min="11778" max="11778" width="12.140625" customWidth="1"/>
    <col min="11779" max="11779" width="10.28515625" customWidth="1"/>
    <col min="11780" max="11780" width="10.7109375" customWidth="1"/>
    <col min="11781" max="11781" width="10" customWidth="1"/>
    <col min="11782" max="11782" width="10.85546875" customWidth="1"/>
    <col min="11783" max="11783" width="13.140625" customWidth="1"/>
    <col min="12032" max="12033" width="5.28515625" customWidth="1"/>
    <col min="12034" max="12034" width="12.140625" customWidth="1"/>
    <col min="12035" max="12035" width="10.28515625" customWidth="1"/>
    <col min="12036" max="12036" width="10.7109375" customWidth="1"/>
    <col min="12037" max="12037" width="10" customWidth="1"/>
    <col min="12038" max="12038" width="10.85546875" customWidth="1"/>
    <col min="12039" max="12039" width="13.140625" customWidth="1"/>
    <col min="12288" max="12289" width="5.28515625" customWidth="1"/>
    <col min="12290" max="12290" width="12.140625" customWidth="1"/>
    <col min="12291" max="12291" width="10.28515625" customWidth="1"/>
    <col min="12292" max="12292" width="10.7109375" customWidth="1"/>
    <col min="12293" max="12293" width="10" customWidth="1"/>
    <col min="12294" max="12294" width="10.85546875" customWidth="1"/>
    <col min="12295" max="12295" width="13.140625" customWidth="1"/>
    <col min="12544" max="12545" width="5.28515625" customWidth="1"/>
    <col min="12546" max="12546" width="12.140625" customWidth="1"/>
    <col min="12547" max="12547" width="10.28515625" customWidth="1"/>
    <col min="12548" max="12548" width="10.7109375" customWidth="1"/>
    <col min="12549" max="12549" width="10" customWidth="1"/>
    <col min="12550" max="12550" width="10.85546875" customWidth="1"/>
    <col min="12551" max="12551" width="13.140625" customWidth="1"/>
    <col min="12800" max="12801" width="5.28515625" customWidth="1"/>
    <col min="12802" max="12802" width="12.140625" customWidth="1"/>
    <col min="12803" max="12803" width="10.28515625" customWidth="1"/>
    <col min="12804" max="12804" width="10.7109375" customWidth="1"/>
    <col min="12805" max="12805" width="10" customWidth="1"/>
    <col min="12806" max="12806" width="10.85546875" customWidth="1"/>
    <col min="12807" max="12807" width="13.140625" customWidth="1"/>
    <col min="13056" max="13057" width="5.28515625" customWidth="1"/>
    <col min="13058" max="13058" width="12.140625" customWidth="1"/>
    <col min="13059" max="13059" width="10.28515625" customWidth="1"/>
    <col min="13060" max="13060" width="10.7109375" customWidth="1"/>
    <col min="13061" max="13061" width="10" customWidth="1"/>
    <col min="13062" max="13062" width="10.85546875" customWidth="1"/>
    <col min="13063" max="13063" width="13.140625" customWidth="1"/>
    <col min="13312" max="13313" width="5.28515625" customWidth="1"/>
    <col min="13314" max="13314" width="12.140625" customWidth="1"/>
    <col min="13315" max="13315" width="10.28515625" customWidth="1"/>
    <col min="13316" max="13316" width="10.7109375" customWidth="1"/>
    <col min="13317" max="13317" width="10" customWidth="1"/>
    <col min="13318" max="13318" width="10.85546875" customWidth="1"/>
    <col min="13319" max="13319" width="13.140625" customWidth="1"/>
    <col min="13568" max="13569" width="5.28515625" customWidth="1"/>
    <col min="13570" max="13570" width="12.140625" customWidth="1"/>
    <col min="13571" max="13571" width="10.28515625" customWidth="1"/>
    <col min="13572" max="13572" width="10.7109375" customWidth="1"/>
    <col min="13573" max="13573" width="10" customWidth="1"/>
    <col min="13574" max="13574" width="10.85546875" customWidth="1"/>
    <col min="13575" max="13575" width="13.140625" customWidth="1"/>
    <col min="13824" max="13825" width="5.28515625" customWidth="1"/>
    <col min="13826" max="13826" width="12.140625" customWidth="1"/>
    <col min="13827" max="13827" width="10.28515625" customWidth="1"/>
    <col min="13828" max="13828" width="10.7109375" customWidth="1"/>
    <col min="13829" max="13829" width="10" customWidth="1"/>
    <col min="13830" max="13830" width="10.85546875" customWidth="1"/>
    <col min="13831" max="13831" width="13.140625" customWidth="1"/>
    <col min="14080" max="14081" width="5.28515625" customWidth="1"/>
    <col min="14082" max="14082" width="12.140625" customWidth="1"/>
    <col min="14083" max="14083" width="10.28515625" customWidth="1"/>
    <col min="14084" max="14084" width="10.7109375" customWidth="1"/>
    <col min="14085" max="14085" width="10" customWidth="1"/>
    <col min="14086" max="14086" width="10.85546875" customWidth="1"/>
    <col min="14087" max="14087" width="13.140625" customWidth="1"/>
    <col min="14336" max="14337" width="5.28515625" customWidth="1"/>
    <col min="14338" max="14338" width="12.140625" customWidth="1"/>
    <col min="14339" max="14339" width="10.28515625" customWidth="1"/>
    <col min="14340" max="14340" width="10.7109375" customWidth="1"/>
    <col min="14341" max="14341" width="10" customWidth="1"/>
    <col min="14342" max="14342" width="10.85546875" customWidth="1"/>
    <col min="14343" max="14343" width="13.140625" customWidth="1"/>
    <col min="14592" max="14593" width="5.28515625" customWidth="1"/>
    <col min="14594" max="14594" width="12.140625" customWidth="1"/>
    <col min="14595" max="14595" width="10.28515625" customWidth="1"/>
    <col min="14596" max="14596" width="10.7109375" customWidth="1"/>
    <col min="14597" max="14597" width="10" customWidth="1"/>
    <col min="14598" max="14598" width="10.85546875" customWidth="1"/>
    <col min="14599" max="14599" width="13.140625" customWidth="1"/>
    <col min="14848" max="14849" width="5.28515625" customWidth="1"/>
    <col min="14850" max="14850" width="12.140625" customWidth="1"/>
    <col min="14851" max="14851" width="10.28515625" customWidth="1"/>
    <col min="14852" max="14852" width="10.7109375" customWidth="1"/>
    <col min="14853" max="14853" width="10" customWidth="1"/>
    <col min="14854" max="14854" width="10.85546875" customWidth="1"/>
    <col min="14855" max="14855" width="13.140625" customWidth="1"/>
    <col min="15104" max="15105" width="5.28515625" customWidth="1"/>
    <col min="15106" max="15106" width="12.140625" customWidth="1"/>
    <col min="15107" max="15107" width="10.28515625" customWidth="1"/>
    <col min="15108" max="15108" width="10.7109375" customWidth="1"/>
    <col min="15109" max="15109" width="10" customWidth="1"/>
    <col min="15110" max="15110" width="10.85546875" customWidth="1"/>
    <col min="15111" max="15111" width="13.140625" customWidth="1"/>
    <col min="15360" max="15361" width="5.28515625" customWidth="1"/>
    <col min="15362" max="15362" width="12.140625" customWidth="1"/>
    <col min="15363" max="15363" width="10.28515625" customWidth="1"/>
    <col min="15364" max="15364" width="10.7109375" customWidth="1"/>
    <col min="15365" max="15365" width="10" customWidth="1"/>
    <col min="15366" max="15366" width="10.85546875" customWidth="1"/>
    <col min="15367" max="15367" width="13.140625" customWidth="1"/>
    <col min="15616" max="15617" width="5.28515625" customWidth="1"/>
    <col min="15618" max="15618" width="12.140625" customWidth="1"/>
    <col min="15619" max="15619" width="10.28515625" customWidth="1"/>
    <col min="15620" max="15620" width="10.7109375" customWidth="1"/>
    <col min="15621" max="15621" width="10" customWidth="1"/>
    <col min="15622" max="15622" width="10.85546875" customWidth="1"/>
    <col min="15623" max="15623" width="13.140625" customWidth="1"/>
    <col min="15872" max="15873" width="5.28515625" customWidth="1"/>
    <col min="15874" max="15874" width="12.140625" customWidth="1"/>
    <col min="15875" max="15875" width="10.28515625" customWidth="1"/>
    <col min="15876" max="15876" width="10.7109375" customWidth="1"/>
    <col min="15877" max="15877" width="10" customWidth="1"/>
    <col min="15878" max="15878" width="10.85546875" customWidth="1"/>
    <col min="15879" max="15879" width="13.140625" customWidth="1"/>
    <col min="16128" max="16129" width="5.28515625" customWidth="1"/>
    <col min="16130" max="16130" width="12.140625" customWidth="1"/>
    <col min="16131" max="16131" width="10.28515625" customWidth="1"/>
    <col min="16132" max="16132" width="10.7109375" customWidth="1"/>
    <col min="16133" max="16133" width="10" customWidth="1"/>
    <col min="16134" max="16134" width="10.85546875" customWidth="1"/>
    <col min="16135" max="16135" width="13.140625" customWidth="1"/>
  </cols>
  <sheetData>
    <row r="1" spans="2:17">
      <c r="G1" s="202" t="s">
        <v>20</v>
      </c>
      <c r="H1" s="202"/>
      <c r="P1" s="202" t="s">
        <v>38</v>
      </c>
      <c r="Q1" s="202"/>
    </row>
    <row r="2" spans="2:17">
      <c r="G2" s="202" t="s">
        <v>271</v>
      </c>
      <c r="H2" s="202"/>
      <c r="P2" s="202" t="s">
        <v>272</v>
      </c>
      <c r="Q2" s="202"/>
    </row>
    <row r="3" spans="2:17">
      <c r="G3" s="19"/>
      <c r="H3" s="19"/>
    </row>
    <row r="4" spans="2:17" ht="15.75">
      <c r="B4" s="203" t="s">
        <v>21</v>
      </c>
      <c r="C4" s="203"/>
      <c r="D4" s="203"/>
      <c r="E4" s="203"/>
      <c r="F4" s="203"/>
      <c r="G4" s="203"/>
      <c r="H4" s="19"/>
      <c r="K4" s="41" t="s">
        <v>36</v>
      </c>
      <c r="L4" s="41"/>
      <c r="M4" s="40"/>
      <c r="N4" s="40"/>
      <c r="O4" s="40"/>
      <c r="P4" s="40"/>
      <c r="Q4" s="40"/>
    </row>
    <row r="5" spans="2:17" ht="12" customHeight="1">
      <c r="K5" s="18"/>
      <c r="L5" s="18"/>
      <c r="M5" s="18"/>
      <c r="N5" s="18"/>
      <c r="O5" s="18"/>
      <c r="P5" s="18"/>
      <c r="Q5" s="18"/>
    </row>
    <row r="6" spans="2:17" ht="25.5" customHeight="1">
      <c r="B6" s="198" t="s">
        <v>22</v>
      </c>
      <c r="C6" s="199" t="s">
        <v>7</v>
      </c>
      <c r="D6" s="199"/>
      <c r="E6" s="199"/>
      <c r="F6" s="200" t="s">
        <v>5</v>
      </c>
      <c r="G6" s="25" t="s">
        <v>27</v>
      </c>
      <c r="K6" s="18"/>
      <c r="L6" s="18"/>
      <c r="M6" s="18"/>
      <c r="N6" s="18"/>
      <c r="O6" s="18"/>
      <c r="P6" s="18"/>
      <c r="Q6" s="18"/>
    </row>
    <row r="7" spans="2:17" ht="18.75" customHeight="1">
      <c r="B7" s="198"/>
      <c r="C7" s="26" t="s">
        <v>0</v>
      </c>
      <c r="D7" s="26" t="s">
        <v>1</v>
      </c>
      <c r="E7" s="26" t="s">
        <v>2</v>
      </c>
      <c r="F7" s="201"/>
      <c r="G7" s="27" t="s">
        <v>6</v>
      </c>
      <c r="K7" s="18"/>
      <c r="L7" s="18" t="s">
        <v>263</v>
      </c>
      <c r="M7" s="18" t="s">
        <v>264</v>
      </c>
      <c r="N7" s="18" t="s">
        <v>34</v>
      </c>
      <c r="O7" s="18" t="s">
        <v>35</v>
      </c>
      <c r="P7" s="18" t="s">
        <v>37</v>
      </c>
      <c r="Q7" s="18"/>
    </row>
    <row r="8" spans="2:17">
      <c r="B8" s="28">
        <v>1</v>
      </c>
      <c r="C8" s="20">
        <f>меню!D35</f>
        <v>39.993333333333339</v>
      </c>
      <c r="D8" s="20">
        <f>меню!E35</f>
        <v>44.645000000000003</v>
      </c>
      <c r="E8" s="20">
        <f>меню!F35</f>
        <v>198.715</v>
      </c>
      <c r="F8" s="20">
        <f>меню!G35</f>
        <v>1375.0016666666666</v>
      </c>
      <c r="G8" s="29">
        <f>меню!L35</f>
        <v>37.265000000000001</v>
      </c>
      <c r="K8" s="39">
        <v>1</v>
      </c>
      <c r="L8" s="84">
        <f>меню!G19</f>
        <v>432.62333333333333</v>
      </c>
      <c r="M8" s="29">
        <f>меню!G21</f>
        <v>44.41</v>
      </c>
      <c r="N8" s="29">
        <f>меню!G30</f>
        <v>636.47</v>
      </c>
      <c r="O8" s="29">
        <f>меню!G34</f>
        <v>261.49833333333333</v>
      </c>
      <c r="P8" s="29">
        <f t="shared" ref="P8:P17" si="0">SUM(L8:O8)</f>
        <v>1375.0016666666666</v>
      </c>
      <c r="Q8" s="18"/>
    </row>
    <row r="9" spans="2:17">
      <c r="B9" s="28">
        <v>2</v>
      </c>
      <c r="C9" s="20">
        <f>меню!D60</f>
        <v>41.365000000000002</v>
      </c>
      <c r="D9" s="20">
        <f>меню!E60</f>
        <v>45.82</v>
      </c>
      <c r="E9" s="20">
        <f>меню!F60</f>
        <v>205.70499999999998</v>
      </c>
      <c r="F9" s="20">
        <f>меню!G60</f>
        <v>1374.2250000000001</v>
      </c>
      <c r="G9" s="20">
        <f>меню!L60</f>
        <v>37.786000000000001</v>
      </c>
      <c r="K9" s="39">
        <v>2</v>
      </c>
      <c r="L9" s="84">
        <f>меню!G43</f>
        <v>371.65000000000003</v>
      </c>
      <c r="M9" s="29">
        <f>меню!G45</f>
        <v>65.45</v>
      </c>
      <c r="N9" s="29">
        <f>меню!G54</f>
        <v>606.95500000000004</v>
      </c>
      <c r="O9" s="29">
        <f>меню!G59</f>
        <v>330.17</v>
      </c>
      <c r="P9" s="29">
        <f t="shared" si="0"/>
        <v>1374.2250000000001</v>
      </c>
      <c r="Q9" s="18"/>
    </row>
    <row r="10" spans="2:17">
      <c r="B10" s="28">
        <v>3</v>
      </c>
      <c r="C10" s="20">
        <f>меню!D84</f>
        <v>39.716666666666669</v>
      </c>
      <c r="D10" s="20">
        <f>меню!E84</f>
        <v>45.536666666666669</v>
      </c>
      <c r="E10" s="20">
        <f>меню!F84</f>
        <v>192.30433333333335</v>
      </c>
      <c r="F10" s="20">
        <f>меню!G84</f>
        <v>1307.25</v>
      </c>
      <c r="G10" s="20">
        <f>меню!L84</f>
        <v>37.5</v>
      </c>
      <c r="K10" s="39">
        <v>3</v>
      </c>
      <c r="L10" s="84">
        <f>меню!G66</f>
        <v>427.76</v>
      </c>
      <c r="M10" s="29">
        <f>меню!G68</f>
        <v>44.41</v>
      </c>
      <c r="N10" s="29">
        <f>меню!G77</f>
        <v>646.61333333333334</v>
      </c>
      <c r="O10" s="29">
        <f>меню!G83</f>
        <v>188.46666666666667</v>
      </c>
      <c r="P10" s="29">
        <f t="shared" si="0"/>
        <v>1307.25</v>
      </c>
      <c r="Q10" s="18"/>
    </row>
    <row r="11" spans="2:17">
      <c r="B11" s="28">
        <v>4</v>
      </c>
      <c r="C11" s="20">
        <f>меню!D108</f>
        <v>41.138666666666666</v>
      </c>
      <c r="D11" s="20">
        <f>меню!E108</f>
        <v>46.489999999999995</v>
      </c>
      <c r="E11" s="20">
        <f>меню!F108</f>
        <v>191.37</v>
      </c>
      <c r="F11" s="20">
        <f>меню!G108</f>
        <v>1356.1533333333334</v>
      </c>
      <c r="G11" s="20">
        <f>меню!L108</f>
        <v>35.5</v>
      </c>
      <c r="J11" s="11"/>
      <c r="K11" s="39">
        <v>4</v>
      </c>
      <c r="L11" s="84">
        <f>меню!G91</f>
        <v>423.53333333333336</v>
      </c>
      <c r="M11" s="29">
        <f>меню!G93</f>
        <v>65.45</v>
      </c>
      <c r="N11" s="29">
        <f>меню!G102</f>
        <v>504.47</v>
      </c>
      <c r="O11" s="29">
        <f>меню!G107</f>
        <v>362.70000000000005</v>
      </c>
      <c r="P11" s="29">
        <f t="shared" si="0"/>
        <v>1356.1533333333334</v>
      </c>
      <c r="Q11" s="18"/>
    </row>
    <row r="12" spans="2:17">
      <c r="B12" s="28">
        <v>5</v>
      </c>
      <c r="C12" s="20">
        <f>меню!D132</f>
        <v>40.358333333333334</v>
      </c>
      <c r="D12" s="20">
        <f>меню!E132</f>
        <v>44.236666666666665</v>
      </c>
      <c r="E12" s="20">
        <f>меню!F132</f>
        <v>189.53333333333333</v>
      </c>
      <c r="F12" s="20">
        <f>меню!G132</f>
        <v>1349.9366666666665</v>
      </c>
      <c r="G12" s="20">
        <f>меню!L132</f>
        <v>37.5</v>
      </c>
      <c r="K12" s="39">
        <v>5</v>
      </c>
      <c r="L12" s="85">
        <f>меню!G115</f>
        <v>435.38</v>
      </c>
      <c r="M12" s="29">
        <f>меню!G117</f>
        <v>44.41</v>
      </c>
      <c r="N12" s="29">
        <f>меню!G125</f>
        <v>688.58</v>
      </c>
      <c r="O12" s="29">
        <f>меню!G131</f>
        <v>181.56666666666669</v>
      </c>
      <c r="P12" s="86">
        <f t="shared" si="0"/>
        <v>1349.9366666666665</v>
      </c>
      <c r="Q12" s="18"/>
    </row>
    <row r="13" spans="2:17">
      <c r="B13" s="28">
        <v>6</v>
      </c>
      <c r="C13" s="20">
        <f>меню!D157</f>
        <v>40.435000000000002</v>
      </c>
      <c r="D13" s="20">
        <f>меню!E157</f>
        <v>45.987333333333339</v>
      </c>
      <c r="E13" s="20">
        <f>меню!F157</f>
        <v>202.67666666666668</v>
      </c>
      <c r="F13" s="20">
        <f>меню!G157</f>
        <v>1376.4</v>
      </c>
      <c r="G13" s="20">
        <f>меню!L157</f>
        <v>37.500000000000007</v>
      </c>
      <c r="K13" s="39">
        <v>6</v>
      </c>
      <c r="L13" s="84">
        <f>меню!G139</f>
        <v>354.98</v>
      </c>
      <c r="M13" s="29">
        <f>меню!G141</f>
        <v>65.45</v>
      </c>
      <c r="N13" s="29">
        <f>меню!G151</f>
        <v>679.61999999999989</v>
      </c>
      <c r="O13" s="29">
        <f>меню!G156</f>
        <v>276.35000000000002</v>
      </c>
      <c r="P13" s="29">
        <f t="shared" si="0"/>
        <v>1376.4</v>
      </c>
      <c r="Q13" s="18"/>
    </row>
    <row r="14" spans="2:17">
      <c r="B14" s="28">
        <v>7</v>
      </c>
      <c r="C14" s="20">
        <f>меню!D182</f>
        <v>39.748888888888885</v>
      </c>
      <c r="D14" s="20">
        <f>меню!E182</f>
        <v>43.250000000000007</v>
      </c>
      <c r="E14" s="20">
        <f>меню!F182</f>
        <v>198.73444444444445</v>
      </c>
      <c r="F14" s="20">
        <f>меню!G182</f>
        <v>1311.0577777777778</v>
      </c>
      <c r="G14" s="20">
        <f>меню!L182</f>
        <v>38.353333333333332</v>
      </c>
      <c r="K14" s="39">
        <v>7</v>
      </c>
      <c r="L14" s="84">
        <f>меню!G164</f>
        <v>473.4111111111111</v>
      </c>
      <c r="M14" s="29">
        <f>меню!G166</f>
        <v>65.45</v>
      </c>
      <c r="N14" s="29">
        <f>меню!G175</f>
        <v>595.42999999999995</v>
      </c>
      <c r="O14" s="29">
        <f>меню!G181</f>
        <v>176.76666666666668</v>
      </c>
      <c r="P14" s="29">
        <f t="shared" si="0"/>
        <v>1311.0577777777778</v>
      </c>
      <c r="Q14" s="18"/>
    </row>
    <row r="15" spans="2:17">
      <c r="B15" s="28">
        <v>8</v>
      </c>
      <c r="C15" s="20">
        <f>меню!D206</f>
        <v>39.575000000000003</v>
      </c>
      <c r="D15" s="20">
        <f>меню!E206</f>
        <v>43.704999999999998</v>
      </c>
      <c r="E15" s="20">
        <f>меню!F206</f>
        <v>192.06166666666667</v>
      </c>
      <c r="F15" s="20">
        <f>меню!G206</f>
        <v>1325.2616666666668</v>
      </c>
      <c r="G15" s="20">
        <f>меню!L206</f>
        <v>38.844000000000001</v>
      </c>
      <c r="K15" s="39">
        <v>8</v>
      </c>
      <c r="L15" s="84">
        <f>меню!G189</f>
        <v>361.45</v>
      </c>
      <c r="M15" s="29">
        <f>меню!G191</f>
        <v>65.45</v>
      </c>
      <c r="N15" s="29">
        <f>меню!G201</f>
        <v>623.63333333333333</v>
      </c>
      <c r="O15" s="29">
        <f>меню!G205</f>
        <v>274.72833333333335</v>
      </c>
      <c r="P15" s="29">
        <f t="shared" si="0"/>
        <v>1325.2616666666668</v>
      </c>
      <c r="Q15" s="18"/>
    </row>
    <row r="16" spans="2:17">
      <c r="B16" s="28">
        <v>9</v>
      </c>
      <c r="C16" s="20">
        <f>меню!D230</f>
        <v>41.010555555555555</v>
      </c>
      <c r="D16" s="20">
        <f>меню!E230</f>
        <v>44.09</v>
      </c>
      <c r="E16" s="20">
        <f>меню!F230</f>
        <v>191.86111111111114</v>
      </c>
      <c r="F16" s="20">
        <f>меню!G230</f>
        <v>1349.8201111111111</v>
      </c>
      <c r="G16" s="20">
        <f>меню!L230</f>
        <v>36.905333333333331</v>
      </c>
      <c r="K16" s="39">
        <v>9</v>
      </c>
      <c r="L16" s="84">
        <f>меню!G213</f>
        <v>508.74111111111114</v>
      </c>
      <c r="M16" s="29">
        <f>меню!G215</f>
        <v>44.41</v>
      </c>
      <c r="N16" s="29">
        <f>меню!G224</f>
        <v>528.19899999999996</v>
      </c>
      <c r="O16" s="29">
        <f>меню!G229</f>
        <v>268.47000000000003</v>
      </c>
      <c r="P16" s="29">
        <f t="shared" si="0"/>
        <v>1349.8201111111111</v>
      </c>
      <c r="Q16" s="18"/>
    </row>
    <row r="17" spans="2:17">
      <c r="B17" s="28">
        <v>10</v>
      </c>
      <c r="C17" s="20">
        <f>меню!D256</f>
        <v>41.651666666666664</v>
      </c>
      <c r="D17" s="20">
        <f>меню!E256</f>
        <v>46.224666666666664</v>
      </c>
      <c r="E17" s="20">
        <f>меню!F256</f>
        <v>197.06333333333333</v>
      </c>
      <c r="F17" s="20">
        <f>меню!G256</f>
        <v>1374.8500000000001</v>
      </c>
      <c r="G17" s="20">
        <f>меню!L256</f>
        <v>37.862000000000002</v>
      </c>
      <c r="K17" s="39">
        <v>10</v>
      </c>
      <c r="L17" s="84">
        <f>меню!G237</f>
        <v>414.1</v>
      </c>
      <c r="M17" s="29">
        <f>меню!G239</f>
        <v>65.45</v>
      </c>
      <c r="N17" s="29">
        <f>меню!G249</f>
        <v>561.36333333333334</v>
      </c>
      <c r="O17" s="29">
        <f>меню!G255</f>
        <v>333.93666666666667</v>
      </c>
      <c r="P17" s="29">
        <f t="shared" si="0"/>
        <v>1374.8500000000001</v>
      </c>
      <c r="Q17" s="18"/>
    </row>
    <row r="18" spans="2:17">
      <c r="B18" s="28" t="s">
        <v>9</v>
      </c>
      <c r="C18" s="47">
        <f>SUM(C8:C17)</f>
        <v>404.99311111111103</v>
      </c>
      <c r="D18" s="47">
        <f>SUM(D8:D17)</f>
        <v>449.98533333333336</v>
      </c>
      <c r="E18" s="47">
        <f>SUM(E8:E17)</f>
        <v>1960.0248888888889</v>
      </c>
      <c r="F18" s="47">
        <f>SUM(F8:F17)</f>
        <v>13499.956222222225</v>
      </c>
      <c r="G18" s="47">
        <f>SUM(G8:G17)</f>
        <v>375.01566666666668</v>
      </c>
      <c r="K18" s="18" t="s">
        <v>37</v>
      </c>
      <c r="L18" s="31">
        <f>SUM(L8:L17)</f>
        <v>4203.6288888888885</v>
      </c>
      <c r="M18" s="31">
        <f>SUM(M8:M17)</f>
        <v>570.34</v>
      </c>
      <c r="N18" s="31">
        <f>SUM(N8:N17)</f>
        <v>6071.3339999999998</v>
      </c>
      <c r="O18" s="31">
        <f>SUM(O8:O17)</f>
        <v>2654.6533333333327</v>
      </c>
      <c r="P18" s="31">
        <f>SUM(L18:O18)</f>
        <v>13499.956222222219</v>
      </c>
      <c r="Q18" s="18"/>
    </row>
    <row r="19" spans="2:17" ht="25.5">
      <c r="B19" s="30" t="s">
        <v>23</v>
      </c>
      <c r="C19" s="33">
        <f>C18/10</f>
        <v>40.499311111111105</v>
      </c>
      <c r="D19" s="33">
        <f t="shared" ref="D19:F19" si="1">D18/10</f>
        <v>44.998533333333334</v>
      </c>
      <c r="E19" s="33">
        <f t="shared" si="1"/>
        <v>196.00248888888888</v>
      </c>
      <c r="F19" s="33">
        <f t="shared" si="1"/>
        <v>1349.9956222222224</v>
      </c>
      <c r="G19" s="33">
        <f t="shared" ref="G19" si="2">G18/10</f>
        <v>37.501566666666669</v>
      </c>
      <c r="K19" s="18"/>
      <c r="L19" s="88">
        <f>L18/10</f>
        <v>420.36288888888885</v>
      </c>
      <c r="M19" s="88">
        <f t="shared" ref="M19:P19" si="3">M18/10</f>
        <v>57.034000000000006</v>
      </c>
      <c r="N19" s="88">
        <f t="shared" si="3"/>
        <v>607.13339999999994</v>
      </c>
      <c r="O19" s="88">
        <f t="shared" si="3"/>
        <v>265.46533333333326</v>
      </c>
      <c r="P19" s="88">
        <f t="shared" si="3"/>
        <v>1349.995622222222</v>
      </c>
      <c r="Q19" s="18"/>
    </row>
    <row r="20" spans="2:17">
      <c r="L20" s="89">
        <f>L19*100/1800</f>
        <v>23.353493827160491</v>
      </c>
      <c r="M20" s="89">
        <f t="shared" ref="M20:P20" si="4">M19*100/1800</f>
        <v>3.1685555555555558</v>
      </c>
      <c r="N20" s="89">
        <f t="shared" si="4"/>
        <v>33.729633333333332</v>
      </c>
      <c r="O20" s="89">
        <f t="shared" si="4"/>
        <v>14.74807407407407</v>
      </c>
      <c r="P20" s="89">
        <f t="shared" si="4"/>
        <v>74.999756790123442</v>
      </c>
    </row>
    <row r="21" spans="2:17">
      <c r="C21" s="88">
        <f>C19*100/54</f>
        <v>74.998724279835386</v>
      </c>
      <c r="D21" s="88">
        <f>D19*100/60</f>
        <v>74.997555555555564</v>
      </c>
      <c r="E21" s="88">
        <f>E19*100/261</f>
        <v>75.096739037888455</v>
      </c>
      <c r="F21" s="88">
        <f>F19*100/1800</f>
        <v>74.99975679012347</v>
      </c>
    </row>
    <row r="23" spans="2:17">
      <c r="C23" s="32"/>
    </row>
    <row r="26" spans="2:17" ht="18.75">
      <c r="B26" s="128" t="s">
        <v>285</v>
      </c>
      <c r="C26" s="128"/>
      <c r="D26" s="128"/>
      <c r="E26" s="128"/>
      <c r="F26" s="128"/>
      <c r="G26" s="128"/>
      <c r="H26" s="128" t="s">
        <v>286</v>
      </c>
      <c r="I26" s="128"/>
    </row>
    <row r="27" spans="2:17">
      <c r="C27" s="31"/>
      <c r="D27" s="31"/>
      <c r="E27" s="31"/>
      <c r="F27" s="31"/>
    </row>
  </sheetData>
  <mergeCells count="8">
    <mergeCell ref="B6:B7"/>
    <mergeCell ref="C6:E6"/>
    <mergeCell ref="F6:F7"/>
    <mergeCell ref="P1:Q1"/>
    <mergeCell ref="P2:Q2"/>
    <mergeCell ref="G1:H1"/>
    <mergeCell ref="G2:H2"/>
    <mergeCell ref="B4:G4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7"/>
  <sheetViews>
    <sheetView topLeftCell="A49" workbookViewId="0">
      <selection activeCell="I92" sqref="I92"/>
    </sheetView>
  </sheetViews>
  <sheetFormatPr defaultRowHeight="12.75"/>
  <cols>
    <col min="1" max="1" width="3.5703125" customWidth="1"/>
    <col min="2" max="2" width="25" customWidth="1"/>
    <col min="8" max="8" width="8.28515625" customWidth="1"/>
    <col min="9" max="9" width="6.42578125" customWidth="1"/>
    <col min="13" max="13" width="8" customWidth="1"/>
    <col min="14" max="14" width="6.85546875" customWidth="1"/>
    <col min="16" max="17" width="9.140625" customWidth="1"/>
    <col min="20" max="20" width="11" bestFit="1" customWidth="1"/>
  </cols>
  <sheetData>
    <row r="1" spans="1:19" ht="15.75">
      <c r="A1" s="208"/>
      <c r="B1" s="208"/>
      <c r="C1" s="38"/>
      <c r="M1" s="34"/>
      <c r="N1" s="52" t="s">
        <v>39</v>
      </c>
      <c r="O1" s="52"/>
      <c r="P1" s="52"/>
      <c r="Q1" s="52"/>
    </row>
    <row r="2" spans="1:19" ht="15.75">
      <c r="A2" s="23"/>
      <c r="B2" s="17"/>
      <c r="C2" s="38"/>
      <c r="M2" s="209" t="s">
        <v>130</v>
      </c>
      <c r="N2" s="209"/>
      <c r="O2" s="209"/>
      <c r="P2" s="209"/>
      <c r="Q2" s="209"/>
    </row>
    <row r="3" spans="1:19" ht="15.75">
      <c r="A3" s="23"/>
      <c r="B3" s="17"/>
      <c r="C3" s="38"/>
      <c r="M3" s="209" t="s">
        <v>65</v>
      </c>
      <c r="N3" s="209"/>
      <c r="O3" s="209"/>
      <c r="P3" s="209"/>
      <c r="Q3" s="209"/>
    </row>
    <row r="4" spans="1:19" ht="15.75">
      <c r="A4" s="23"/>
      <c r="B4" s="17"/>
      <c r="C4" s="38"/>
      <c r="M4" s="211" t="s">
        <v>66</v>
      </c>
      <c r="N4" s="212"/>
      <c r="O4" s="212"/>
      <c r="P4" s="212"/>
      <c r="Q4" s="212"/>
    </row>
    <row r="5" spans="1:19" ht="15.75">
      <c r="A5" s="23"/>
      <c r="B5" s="17"/>
      <c r="C5" s="38"/>
      <c r="M5" s="210" t="s">
        <v>256</v>
      </c>
      <c r="N5" s="210"/>
      <c r="O5" s="210"/>
      <c r="P5" s="210"/>
      <c r="Q5" s="210"/>
    </row>
    <row r="6" spans="1:19" ht="15.75">
      <c r="A6" s="23"/>
      <c r="B6" s="17"/>
      <c r="C6" s="38"/>
      <c r="D6" s="34"/>
      <c r="E6" s="35"/>
      <c r="F6" s="35"/>
      <c r="G6" s="36"/>
      <c r="H6" s="43"/>
    </row>
    <row r="7" spans="1:19">
      <c r="A7" s="22"/>
      <c r="B7" s="17"/>
      <c r="C7" s="38"/>
      <c r="D7" s="34"/>
      <c r="E7" s="34"/>
      <c r="F7" s="34"/>
      <c r="G7" s="34"/>
      <c r="H7" s="43"/>
    </row>
    <row r="8" spans="1:19">
      <c r="A8" s="206" t="s">
        <v>257</v>
      </c>
      <c r="B8" s="206"/>
      <c r="C8" s="206"/>
      <c r="D8" s="206"/>
      <c r="E8" s="206"/>
      <c r="F8" s="206"/>
      <c r="G8" s="206"/>
      <c r="H8" s="206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</row>
    <row r="9" spans="1:19">
      <c r="A9" s="213"/>
      <c r="B9" s="213"/>
      <c r="C9" s="213"/>
      <c r="D9" s="213"/>
      <c r="E9" s="213"/>
      <c r="F9" s="213"/>
      <c r="G9" s="213"/>
      <c r="H9" s="213"/>
    </row>
    <row r="10" spans="1:19">
      <c r="A10" s="22"/>
      <c r="B10" s="22"/>
      <c r="C10" s="37"/>
      <c r="D10" s="37"/>
      <c r="E10" s="37"/>
      <c r="F10" s="37"/>
      <c r="G10" s="37"/>
      <c r="H10" s="43"/>
    </row>
    <row r="11" spans="1:19">
      <c r="A11" s="214" t="s">
        <v>3</v>
      </c>
      <c r="B11" s="214" t="s">
        <v>4</v>
      </c>
      <c r="C11" s="215" t="s">
        <v>8</v>
      </c>
      <c r="D11" s="216" t="s">
        <v>7</v>
      </c>
      <c r="E11" s="216"/>
      <c r="F11" s="216"/>
      <c r="G11" s="216" t="s">
        <v>5</v>
      </c>
      <c r="H11" s="217" t="s">
        <v>67</v>
      </c>
      <c r="I11" s="219" t="s">
        <v>160</v>
      </c>
      <c r="J11" s="219"/>
      <c r="K11" s="219"/>
      <c r="L11" s="219"/>
      <c r="M11" s="219"/>
      <c r="N11" s="219"/>
      <c r="O11" s="219"/>
      <c r="P11" s="219"/>
      <c r="Q11" s="219"/>
      <c r="R11" s="219"/>
      <c r="S11" s="219"/>
    </row>
    <row r="12" spans="1:19" ht="33.75" customHeight="1">
      <c r="A12" s="214"/>
      <c r="B12" s="214"/>
      <c r="C12" s="215"/>
      <c r="D12" s="170" t="s">
        <v>0</v>
      </c>
      <c r="E12" s="170" t="s">
        <v>1</v>
      </c>
      <c r="F12" s="170" t="s">
        <v>2</v>
      </c>
      <c r="G12" s="216"/>
      <c r="H12" s="217"/>
      <c r="I12" s="171" t="s">
        <v>161</v>
      </c>
      <c r="J12" s="171" t="s">
        <v>162</v>
      </c>
      <c r="K12" s="171" t="s">
        <v>163</v>
      </c>
      <c r="L12" s="171" t="s">
        <v>6</v>
      </c>
      <c r="M12" s="172" t="s">
        <v>164</v>
      </c>
      <c r="N12" s="171" t="s">
        <v>165</v>
      </c>
      <c r="O12" s="171" t="s">
        <v>166</v>
      </c>
      <c r="P12" s="171" t="s">
        <v>167</v>
      </c>
      <c r="Q12" s="171" t="s">
        <v>168</v>
      </c>
      <c r="R12" s="171" t="s">
        <v>169</v>
      </c>
      <c r="S12" s="171" t="s">
        <v>170</v>
      </c>
    </row>
    <row r="13" spans="1:19">
      <c r="A13" s="220" t="s">
        <v>32</v>
      </c>
      <c r="B13" s="220"/>
      <c r="C13" s="220"/>
      <c r="D13" s="220"/>
      <c r="E13" s="220"/>
      <c r="F13" s="220"/>
      <c r="G13" s="220"/>
      <c r="H13" s="220"/>
      <c r="I13" s="102"/>
      <c r="J13" s="102"/>
      <c r="K13" s="102"/>
      <c r="L13" s="102"/>
      <c r="M13" s="164"/>
      <c r="N13" s="102"/>
      <c r="O13" s="102"/>
      <c r="P13" s="102"/>
      <c r="Q13" s="102"/>
      <c r="R13" s="102"/>
      <c r="S13" s="102"/>
    </row>
    <row r="14" spans="1:19">
      <c r="A14" s="90">
        <v>1</v>
      </c>
      <c r="B14" s="98" t="s">
        <v>28</v>
      </c>
      <c r="C14" s="91"/>
      <c r="D14" s="94"/>
      <c r="E14" s="94"/>
      <c r="F14" s="94"/>
      <c r="G14" s="94"/>
      <c r="H14" s="107"/>
      <c r="I14" s="102"/>
      <c r="J14" s="102"/>
      <c r="K14" s="102"/>
      <c r="L14" s="102"/>
      <c r="M14" s="164"/>
      <c r="N14" s="102"/>
      <c r="O14" s="102"/>
      <c r="P14" s="102"/>
      <c r="Q14" s="102"/>
      <c r="R14" s="139"/>
      <c r="S14" s="102"/>
    </row>
    <row r="15" spans="1:19" ht="25.5">
      <c r="A15" s="90">
        <v>1</v>
      </c>
      <c r="B15" s="16" t="s">
        <v>172</v>
      </c>
      <c r="C15" s="91">
        <v>5.5555555555555558E-3</v>
      </c>
      <c r="D15" s="92">
        <v>4.59</v>
      </c>
      <c r="E15" s="92">
        <v>6.7199999999999989</v>
      </c>
      <c r="F15" s="92">
        <v>33.840000000000003</v>
      </c>
      <c r="G15" s="92">
        <v>180.41</v>
      </c>
      <c r="H15" s="107" t="s">
        <v>176</v>
      </c>
      <c r="I15" s="101">
        <v>0.1</v>
      </c>
      <c r="J15" s="101">
        <v>0.1</v>
      </c>
      <c r="K15" s="101">
        <v>40.200000000000003</v>
      </c>
      <c r="L15" s="101">
        <v>0.62</v>
      </c>
      <c r="M15" s="140">
        <v>150.09</v>
      </c>
      <c r="N15" s="101">
        <v>33</v>
      </c>
      <c r="O15" s="101">
        <v>110.3</v>
      </c>
      <c r="P15" s="101">
        <v>0.4</v>
      </c>
      <c r="Q15" s="139">
        <v>5.1000000000000004E-3</v>
      </c>
      <c r="R15" s="139">
        <v>2.5999999999999999E-3</v>
      </c>
      <c r="S15" s="101">
        <v>0.42</v>
      </c>
    </row>
    <row r="16" spans="1:19">
      <c r="A16" s="90">
        <v>1</v>
      </c>
      <c r="B16" s="16" t="s">
        <v>18</v>
      </c>
      <c r="C16" s="91">
        <v>5.0000000000000001E-3</v>
      </c>
      <c r="D16" s="92">
        <v>3.17</v>
      </c>
      <c r="E16" s="92">
        <v>3.68</v>
      </c>
      <c r="F16" s="92">
        <v>15.96</v>
      </c>
      <c r="G16" s="92">
        <v>97.1</v>
      </c>
      <c r="H16" s="107" t="s">
        <v>175</v>
      </c>
      <c r="I16" s="101">
        <v>0.03</v>
      </c>
      <c r="J16" s="101">
        <v>0.1</v>
      </c>
      <c r="K16" s="101">
        <v>15.3</v>
      </c>
      <c r="L16" s="101">
        <v>0.52</v>
      </c>
      <c r="M16" s="140">
        <v>109</v>
      </c>
      <c r="N16" s="101">
        <v>15</v>
      </c>
      <c r="O16" s="101">
        <v>95</v>
      </c>
      <c r="P16" s="101">
        <v>0.9</v>
      </c>
      <c r="Q16" s="139">
        <v>8.9999999999999993E-3</v>
      </c>
      <c r="R16" s="139">
        <v>1E-3</v>
      </c>
      <c r="S16" s="101">
        <v>0.02</v>
      </c>
    </row>
    <row r="17" spans="1:39">
      <c r="A17" s="90">
        <v>1</v>
      </c>
      <c r="B17" s="16" t="s">
        <v>196</v>
      </c>
      <c r="C17" s="91">
        <v>3.3333333333333333E-2</v>
      </c>
      <c r="D17" s="94">
        <v>3.8666666666666671</v>
      </c>
      <c r="E17" s="94">
        <v>3.0999999999999996</v>
      </c>
      <c r="F17" s="94">
        <v>9.8333333333333339</v>
      </c>
      <c r="G17" s="94">
        <v>82.733333333333334</v>
      </c>
      <c r="H17" s="107" t="s">
        <v>171</v>
      </c>
      <c r="I17" s="101">
        <v>0.03</v>
      </c>
      <c r="J17" s="101">
        <v>0.05</v>
      </c>
      <c r="K17" s="101">
        <v>58</v>
      </c>
      <c r="L17" s="101">
        <v>0.3</v>
      </c>
      <c r="M17" s="140">
        <v>99.01</v>
      </c>
      <c r="N17" s="101">
        <v>5.3</v>
      </c>
      <c r="O17" s="101">
        <v>53</v>
      </c>
      <c r="P17" s="101">
        <v>0.1</v>
      </c>
      <c r="Q17" s="139">
        <v>1E-3</v>
      </c>
      <c r="R17" s="139">
        <v>1.1999999999999999E-3</v>
      </c>
      <c r="S17" s="101">
        <v>2.9000000000000001E-2</v>
      </c>
    </row>
    <row r="18" spans="1:39">
      <c r="A18" s="90"/>
      <c r="B18" s="16" t="s">
        <v>179</v>
      </c>
      <c r="C18" s="91">
        <v>6.6666666666666666E-2</v>
      </c>
      <c r="D18" s="101">
        <v>3.1</v>
      </c>
      <c r="E18" s="101">
        <v>2.75</v>
      </c>
      <c r="F18" s="101">
        <v>8.3800000000000008</v>
      </c>
      <c r="G18" s="101">
        <v>72.38</v>
      </c>
      <c r="H18" s="101"/>
      <c r="I18" s="101">
        <v>0.01</v>
      </c>
      <c r="J18" s="101">
        <f t="shared" ref="J18" si="0">J17*15/20</f>
        <v>3.7499999999999999E-2</v>
      </c>
      <c r="K18" s="101">
        <v>28.47</v>
      </c>
      <c r="L18" s="101">
        <f t="shared" ref="L18" si="1">L17*15/20</f>
        <v>0.22500000000000001</v>
      </c>
      <c r="M18" s="140">
        <f t="shared" ref="M18" si="2">M17*15/20</f>
        <v>74.257500000000007</v>
      </c>
      <c r="N18" s="101">
        <f t="shared" ref="N18" si="3">N17*15/20</f>
        <v>3.9750000000000001</v>
      </c>
      <c r="O18" s="101">
        <f t="shared" ref="O18" si="4">O17*15/20</f>
        <v>39.75</v>
      </c>
      <c r="P18" s="101">
        <f t="shared" ref="P18" si="5">P17*15/20</f>
        <v>7.4999999999999997E-2</v>
      </c>
      <c r="Q18" s="139">
        <f>Q17*15/20</f>
        <v>7.5000000000000002E-4</v>
      </c>
      <c r="R18" s="139">
        <v>2E-3</v>
      </c>
      <c r="S18" s="101">
        <v>3.0000000000000001E-3</v>
      </c>
    </row>
    <row r="19" spans="1:39" ht="13.5">
      <c r="A19" s="90">
        <v>1</v>
      </c>
      <c r="B19" s="95" t="s">
        <v>9</v>
      </c>
      <c r="C19" s="96"/>
      <c r="D19" s="97">
        <f>SUM(D15:D18)</f>
        <v>14.726666666666667</v>
      </c>
      <c r="E19" s="97">
        <f>SUM(E15:E18)</f>
        <v>16.25</v>
      </c>
      <c r="F19" s="97">
        <f>SUM(F15:F18)</f>
        <v>68.013333333333335</v>
      </c>
      <c r="G19" s="97">
        <f>SUM(G15:G18)</f>
        <v>432.62333333333333</v>
      </c>
      <c r="H19" s="162"/>
      <c r="I19" s="141">
        <f>SUM(I15:I18)</f>
        <v>0.17</v>
      </c>
      <c r="J19" s="141">
        <f t="shared" ref="J19:M19" si="6">SUM(J16:J18)</f>
        <v>0.18750000000000003</v>
      </c>
      <c r="K19" s="141">
        <f>SUM(K15:K18)</f>
        <v>141.97</v>
      </c>
      <c r="L19" s="141">
        <f t="shared" si="6"/>
        <v>1.0450000000000002</v>
      </c>
      <c r="M19" s="140">
        <f t="shared" si="6"/>
        <v>282.26749999999998</v>
      </c>
      <c r="N19" s="141">
        <f t="shared" ref="N19:S19" si="7">SUM(N15:N18)</f>
        <v>57.274999999999999</v>
      </c>
      <c r="O19" s="141">
        <f t="shared" si="7"/>
        <v>298.05</v>
      </c>
      <c r="P19" s="141">
        <f t="shared" si="7"/>
        <v>1.4750000000000001</v>
      </c>
      <c r="Q19" s="165">
        <f>SUM(Q15:Q18)</f>
        <v>1.585E-2</v>
      </c>
      <c r="R19" s="165">
        <f t="shared" si="7"/>
        <v>6.7999999999999996E-3</v>
      </c>
      <c r="S19" s="141">
        <f t="shared" si="7"/>
        <v>0.47200000000000003</v>
      </c>
    </row>
    <row r="20" spans="1:39">
      <c r="A20" s="90">
        <v>1</v>
      </c>
      <c r="B20" s="98" t="s">
        <v>29</v>
      </c>
      <c r="C20" s="91"/>
      <c r="D20" s="94"/>
      <c r="E20" s="94"/>
      <c r="F20" s="94"/>
      <c r="G20" s="94"/>
      <c r="H20" s="107"/>
      <c r="I20" s="102"/>
      <c r="J20" s="102"/>
      <c r="K20" s="102"/>
      <c r="L20" s="102"/>
      <c r="M20" s="164"/>
      <c r="N20" s="102"/>
      <c r="O20" s="102"/>
      <c r="P20" s="102"/>
      <c r="Q20" s="139"/>
      <c r="R20" s="139"/>
      <c r="S20" s="102"/>
    </row>
    <row r="21" spans="1:39" ht="15">
      <c r="A21" s="90">
        <v>1</v>
      </c>
      <c r="B21" s="16" t="s">
        <v>68</v>
      </c>
      <c r="C21" s="91">
        <v>0.01</v>
      </c>
      <c r="D21" s="99">
        <v>0.41</v>
      </c>
      <c r="E21" s="99">
        <v>0.41</v>
      </c>
      <c r="F21" s="99">
        <v>9.8000000000000007</v>
      </c>
      <c r="G21" s="99">
        <v>44.41</v>
      </c>
      <c r="H21" s="113"/>
      <c r="I21" s="113">
        <v>0.2</v>
      </c>
      <c r="J21" s="113">
        <v>0.1</v>
      </c>
      <c r="K21" s="113">
        <v>4.95</v>
      </c>
      <c r="L21" s="113">
        <v>7.9</v>
      </c>
      <c r="M21" s="164">
        <v>15.75</v>
      </c>
      <c r="N21" s="113">
        <v>26</v>
      </c>
      <c r="O21" s="113">
        <v>62.25</v>
      </c>
      <c r="P21" s="113">
        <v>4.05</v>
      </c>
      <c r="Q21" s="165">
        <v>0.01</v>
      </c>
      <c r="R21" s="165">
        <v>0</v>
      </c>
      <c r="S21" s="113">
        <v>7.4999999999999997E-2</v>
      </c>
    </row>
    <row r="22" spans="1:39">
      <c r="A22" s="90">
        <v>1</v>
      </c>
      <c r="B22" s="98" t="s">
        <v>30</v>
      </c>
      <c r="C22" s="91"/>
      <c r="D22" s="94"/>
      <c r="E22" s="94"/>
      <c r="F22" s="94"/>
      <c r="G22" s="94"/>
      <c r="H22" s="107"/>
      <c r="I22" s="164"/>
      <c r="J22" s="164"/>
      <c r="K22" s="164"/>
      <c r="L22" s="164"/>
      <c r="M22" s="164"/>
      <c r="N22" s="164"/>
      <c r="O22" s="164"/>
      <c r="P22" s="164"/>
      <c r="Q22" s="173"/>
      <c r="R22" s="173"/>
      <c r="S22" s="164"/>
    </row>
    <row r="23" spans="1:39" ht="25.5">
      <c r="A23" s="90">
        <v>1</v>
      </c>
      <c r="B23" s="16" t="s">
        <v>173</v>
      </c>
      <c r="C23" s="91">
        <v>0.02</v>
      </c>
      <c r="D23" s="94">
        <v>1.94</v>
      </c>
      <c r="E23" s="94">
        <v>3.8</v>
      </c>
      <c r="F23" s="94">
        <v>10.41</v>
      </c>
      <c r="G23" s="94">
        <v>51.53</v>
      </c>
      <c r="H23" s="107" t="s">
        <v>177</v>
      </c>
      <c r="I23" s="101">
        <v>0.01</v>
      </c>
      <c r="J23" s="101">
        <v>0.02</v>
      </c>
      <c r="K23" s="101">
        <v>5.68</v>
      </c>
      <c r="L23" s="101">
        <v>6.28</v>
      </c>
      <c r="M23" s="140">
        <v>25.5</v>
      </c>
      <c r="N23" s="101">
        <v>9.25</v>
      </c>
      <c r="O23" s="101">
        <v>21.75</v>
      </c>
      <c r="P23" s="101">
        <v>0.25</v>
      </c>
      <c r="Q23" s="139">
        <v>1.2E-2</v>
      </c>
      <c r="R23" s="139">
        <v>2.9999999999999997E-4</v>
      </c>
      <c r="S23" s="101">
        <v>0.11</v>
      </c>
    </row>
    <row r="24" spans="1:39" ht="25.5">
      <c r="A24" s="90">
        <v>1</v>
      </c>
      <c r="B24" s="16" t="s">
        <v>133</v>
      </c>
      <c r="C24" s="91" t="s">
        <v>137</v>
      </c>
      <c r="D24" s="92">
        <v>5.4</v>
      </c>
      <c r="E24" s="92">
        <v>5.69</v>
      </c>
      <c r="F24" s="92">
        <v>15.3</v>
      </c>
      <c r="G24" s="92">
        <v>90.2</v>
      </c>
      <c r="H24" s="107" t="s">
        <v>73</v>
      </c>
      <c r="I24" s="101">
        <v>0.02</v>
      </c>
      <c r="J24" s="101">
        <v>3.9599999999999996E-2</v>
      </c>
      <c r="K24" s="101">
        <v>70.11</v>
      </c>
      <c r="L24" s="101">
        <v>9.26</v>
      </c>
      <c r="M24" s="140">
        <v>47.18</v>
      </c>
      <c r="N24" s="101">
        <v>10.72</v>
      </c>
      <c r="O24" s="101">
        <v>42.66</v>
      </c>
      <c r="P24" s="101">
        <v>0.2</v>
      </c>
      <c r="Q24" s="139">
        <v>0.01</v>
      </c>
      <c r="R24" s="139">
        <v>3.0000000000000001E-3</v>
      </c>
      <c r="S24" s="101">
        <v>1.7000000000000001E-2</v>
      </c>
    </row>
    <row r="25" spans="1:39">
      <c r="A25" s="90">
        <v>1</v>
      </c>
      <c r="B25" s="100" t="s">
        <v>134</v>
      </c>
      <c r="C25" s="100" t="s">
        <v>79</v>
      </c>
      <c r="D25" s="101">
        <v>1.03</v>
      </c>
      <c r="E25" s="101">
        <v>2.36</v>
      </c>
      <c r="F25" s="101">
        <v>20</v>
      </c>
      <c r="G25" s="102">
        <v>122.7</v>
      </c>
      <c r="H25" s="102">
        <v>191</v>
      </c>
      <c r="I25" s="101">
        <v>0.03</v>
      </c>
      <c r="J25" s="101">
        <v>0.01</v>
      </c>
      <c r="K25" s="101">
        <v>45.4</v>
      </c>
      <c r="L25" s="101">
        <v>4.97</v>
      </c>
      <c r="M25" s="140">
        <v>3.21</v>
      </c>
      <c r="N25" s="101">
        <v>14</v>
      </c>
      <c r="O25" s="101">
        <v>50</v>
      </c>
      <c r="P25" s="101">
        <v>0.37</v>
      </c>
      <c r="Q25" s="139">
        <v>0.01</v>
      </c>
      <c r="R25" s="139">
        <v>2E-3</v>
      </c>
      <c r="S25" s="101">
        <v>0.17</v>
      </c>
    </row>
    <row r="26" spans="1:39">
      <c r="A26" s="90">
        <v>1</v>
      </c>
      <c r="B26" s="102" t="s">
        <v>135</v>
      </c>
      <c r="C26" s="102" t="s">
        <v>278</v>
      </c>
      <c r="D26" s="102">
        <v>5.63</v>
      </c>
      <c r="E26" s="102">
        <v>7.8</v>
      </c>
      <c r="F26" s="102">
        <v>3.47</v>
      </c>
      <c r="G26" s="102">
        <v>164.8</v>
      </c>
      <c r="H26" s="102">
        <v>161</v>
      </c>
      <c r="I26" s="101">
        <v>0.02</v>
      </c>
      <c r="J26" s="101">
        <v>7.0000000000000007E-2</v>
      </c>
      <c r="K26" s="101">
        <v>97.07</v>
      </c>
      <c r="L26" s="101">
        <v>1.1000000000000001</v>
      </c>
      <c r="M26" s="140">
        <v>9.7899999999999991</v>
      </c>
      <c r="N26" s="101">
        <v>13</v>
      </c>
      <c r="O26" s="101">
        <v>60.02</v>
      </c>
      <c r="P26" s="101">
        <v>0.1</v>
      </c>
      <c r="Q26" s="139">
        <v>1.4999999999999999E-2</v>
      </c>
      <c r="R26" s="139">
        <v>1E-4</v>
      </c>
      <c r="S26" s="101">
        <v>0.51</v>
      </c>
    </row>
    <row r="27" spans="1:39">
      <c r="A27" s="90">
        <v>1</v>
      </c>
      <c r="B27" s="16" t="s">
        <v>41</v>
      </c>
      <c r="C27" s="91">
        <v>5.5555555555555558E-3</v>
      </c>
      <c r="D27" s="94">
        <v>0.14000000000000001</v>
      </c>
      <c r="E27" s="94">
        <v>0.14000000000000001</v>
      </c>
      <c r="F27" s="94">
        <v>21.49</v>
      </c>
      <c r="G27" s="94">
        <v>87.84</v>
      </c>
      <c r="H27" s="107" t="s">
        <v>174</v>
      </c>
      <c r="I27" s="101">
        <v>0.01</v>
      </c>
      <c r="J27" s="101">
        <v>0.01</v>
      </c>
      <c r="K27" s="101">
        <v>4.08</v>
      </c>
      <c r="L27" s="101">
        <v>6.5</v>
      </c>
      <c r="M27" s="140">
        <v>8</v>
      </c>
      <c r="N27" s="101">
        <v>9.1</v>
      </c>
      <c r="O27" s="101">
        <v>10</v>
      </c>
      <c r="P27" s="101">
        <v>0.19</v>
      </c>
      <c r="Q27" s="139">
        <v>1E-3</v>
      </c>
      <c r="R27" s="139">
        <v>0</v>
      </c>
      <c r="S27" s="101">
        <v>5.1999999999999998E-2</v>
      </c>
    </row>
    <row r="28" spans="1:39">
      <c r="A28" s="90">
        <v>1</v>
      </c>
      <c r="B28" s="16" t="s">
        <v>11</v>
      </c>
      <c r="C28" s="91">
        <v>3.3333333333333333E-2</v>
      </c>
      <c r="D28" s="94">
        <v>2.2999999999999998</v>
      </c>
      <c r="E28" s="94">
        <v>0.25</v>
      </c>
      <c r="F28" s="94">
        <v>14.75</v>
      </c>
      <c r="G28" s="94">
        <v>70.3</v>
      </c>
      <c r="H28" s="107" t="s">
        <v>185</v>
      </c>
      <c r="I28" s="101">
        <v>0.03</v>
      </c>
      <c r="J28" s="101">
        <v>0</v>
      </c>
      <c r="K28" s="101">
        <v>0</v>
      </c>
      <c r="L28" s="101">
        <v>0</v>
      </c>
      <c r="M28" s="101">
        <v>4.95</v>
      </c>
      <c r="N28" s="101">
        <v>3.45</v>
      </c>
      <c r="O28" s="101">
        <v>16.5</v>
      </c>
      <c r="P28" s="101">
        <v>0.28000000000000003</v>
      </c>
      <c r="Q28" s="101">
        <v>8.9999999999999993E-3</v>
      </c>
      <c r="R28" s="139">
        <v>2E-3</v>
      </c>
      <c r="S28" s="139">
        <v>4.3999999999999997E-2</v>
      </c>
    </row>
    <row r="29" spans="1:39">
      <c r="A29" s="90">
        <v>1</v>
      </c>
      <c r="B29" s="16" t="s">
        <v>12</v>
      </c>
      <c r="C29" s="91">
        <v>35</v>
      </c>
      <c r="D29" s="94">
        <v>1.04</v>
      </c>
      <c r="E29" s="94">
        <v>0.14000000000000001</v>
      </c>
      <c r="F29" s="94">
        <v>11.43</v>
      </c>
      <c r="G29" s="94">
        <v>49.1</v>
      </c>
      <c r="H29" s="107" t="s">
        <v>185</v>
      </c>
      <c r="I29" s="101">
        <v>8.7499999999999994E-2</v>
      </c>
      <c r="J29" s="101">
        <v>8.7499999999999994E-2</v>
      </c>
      <c r="K29" s="101">
        <v>0</v>
      </c>
      <c r="L29" s="101">
        <v>0</v>
      </c>
      <c r="M29" s="101">
        <v>6.3</v>
      </c>
      <c r="N29" s="101">
        <v>6.65</v>
      </c>
      <c r="O29" s="101">
        <v>12.95</v>
      </c>
      <c r="P29" s="101">
        <v>0.17499999999999999</v>
      </c>
      <c r="Q29" s="101">
        <v>0</v>
      </c>
      <c r="R29" s="139">
        <v>0</v>
      </c>
      <c r="S29" s="139">
        <v>0</v>
      </c>
    </row>
    <row r="30" spans="1:39" ht="13.5">
      <c r="A30" s="90">
        <v>1</v>
      </c>
      <c r="B30" s="95" t="s">
        <v>13</v>
      </c>
      <c r="C30" s="102"/>
      <c r="D30" s="141">
        <f>SUM(D23:D29)</f>
        <v>17.48</v>
      </c>
      <c r="E30" s="141">
        <f>SUM(E23:E29)</f>
        <v>20.18</v>
      </c>
      <c r="F30" s="141">
        <f>SUM(F23:F29)</f>
        <v>96.85</v>
      </c>
      <c r="G30" s="141">
        <f>SUM(G23:G29)</f>
        <v>636.47</v>
      </c>
      <c r="H30" s="113"/>
      <c r="I30" s="141">
        <f t="shared" ref="I30:S30" si="8">SUM(I23:I29)</f>
        <v>0.20749999999999999</v>
      </c>
      <c r="J30" s="141">
        <f t="shared" si="8"/>
        <v>0.23710000000000001</v>
      </c>
      <c r="K30" s="141">
        <f t="shared" si="8"/>
        <v>222.34</v>
      </c>
      <c r="L30" s="141">
        <f t="shared" si="8"/>
        <v>28.11</v>
      </c>
      <c r="M30" s="140">
        <f t="shared" si="8"/>
        <v>104.93</v>
      </c>
      <c r="N30" s="141">
        <f t="shared" si="8"/>
        <v>66.17</v>
      </c>
      <c r="O30" s="141">
        <f t="shared" si="8"/>
        <v>213.88</v>
      </c>
      <c r="P30" s="141">
        <f t="shared" si="8"/>
        <v>1.5650000000000002</v>
      </c>
      <c r="Q30" s="165">
        <f t="shared" si="8"/>
        <v>5.7000000000000002E-2</v>
      </c>
      <c r="R30" s="165">
        <f t="shared" si="8"/>
        <v>7.4000000000000003E-3</v>
      </c>
      <c r="S30" s="141">
        <f t="shared" si="8"/>
        <v>0.90300000000000014</v>
      </c>
      <c r="U30" s="125"/>
      <c r="V30" s="125"/>
      <c r="W30" s="125"/>
      <c r="X30" s="125"/>
      <c r="Y30" s="119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</row>
    <row r="31" spans="1:39">
      <c r="A31" s="90">
        <v>1</v>
      </c>
      <c r="B31" s="98" t="s">
        <v>31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64"/>
      <c r="N31" s="102"/>
      <c r="O31" s="102"/>
      <c r="P31" s="102"/>
      <c r="Q31" s="139"/>
      <c r="R31" s="139"/>
      <c r="S31" s="102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</row>
    <row r="32" spans="1:39">
      <c r="A32" s="90">
        <v>1</v>
      </c>
      <c r="B32" s="16" t="s">
        <v>235</v>
      </c>
      <c r="C32" s="91">
        <v>1.4285714285714285E-2</v>
      </c>
      <c r="D32" s="103">
        <v>2.9866666666666699</v>
      </c>
      <c r="E32" s="103">
        <v>2.6950000000000003</v>
      </c>
      <c r="F32" s="103">
        <v>17.511666666666667</v>
      </c>
      <c r="G32" s="103">
        <v>168.12833333333336</v>
      </c>
      <c r="H32" s="107" t="s">
        <v>178</v>
      </c>
      <c r="I32" s="101">
        <v>0.03</v>
      </c>
      <c r="J32" s="101">
        <v>1.4E-2</v>
      </c>
      <c r="K32" s="101">
        <v>8.6800000000000015</v>
      </c>
      <c r="L32" s="101">
        <v>7.0000000000000007E-2</v>
      </c>
      <c r="M32" s="140">
        <v>10.5</v>
      </c>
      <c r="N32" s="101">
        <v>5.25</v>
      </c>
      <c r="O32" s="101">
        <v>25.9</v>
      </c>
      <c r="P32" s="101">
        <v>0.37100000000000005</v>
      </c>
      <c r="Q32" s="139">
        <v>1E-3</v>
      </c>
      <c r="R32" s="139">
        <v>1.6000000000000001E-3</v>
      </c>
      <c r="S32" s="101">
        <v>5.8999999999999997E-2</v>
      </c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</row>
    <row r="33" spans="1:41">
      <c r="A33" s="90">
        <v>1</v>
      </c>
      <c r="B33" s="16" t="s">
        <v>45</v>
      </c>
      <c r="C33" s="104" t="s">
        <v>152</v>
      </c>
      <c r="D33" s="94">
        <v>4.3899999999999997</v>
      </c>
      <c r="E33" s="94">
        <v>5.1100000000000003</v>
      </c>
      <c r="F33" s="94">
        <v>6.54</v>
      </c>
      <c r="G33" s="94">
        <v>93.37</v>
      </c>
      <c r="H33" s="107" t="s">
        <v>185</v>
      </c>
      <c r="I33" s="102">
        <v>0.06</v>
      </c>
      <c r="J33" s="102">
        <v>0.2</v>
      </c>
      <c r="K33" s="102">
        <v>0.1</v>
      </c>
      <c r="L33" s="102">
        <v>0.14000000000000001</v>
      </c>
      <c r="M33" s="164">
        <v>240</v>
      </c>
      <c r="N33" s="102">
        <v>0</v>
      </c>
      <c r="O33" s="102">
        <v>0.28000000000000003</v>
      </c>
      <c r="P33" s="102">
        <v>0</v>
      </c>
      <c r="Q33" s="139">
        <v>0</v>
      </c>
      <c r="R33" s="139">
        <v>0</v>
      </c>
      <c r="S33" s="102">
        <v>0</v>
      </c>
    </row>
    <row r="34" spans="1:41" ht="15">
      <c r="A34" s="90">
        <v>1</v>
      </c>
      <c r="B34" s="95" t="s">
        <v>14</v>
      </c>
      <c r="C34" s="96"/>
      <c r="D34" s="97">
        <f>SUM(D32:D33)</f>
        <v>7.3766666666666696</v>
      </c>
      <c r="E34" s="97">
        <f>SUM(E32:E33)</f>
        <v>7.8050000000000006</v>
      </c>
      <c r="F34" s="97">
        <f>SUM(F32:F33)</f>
        <v>24.051666666666666</v>
      </c>
      <c r="G34" s="97">
        <f>SUM(G32:G33)</f>
        <v>261.49833333333333</v>
      </c>
      <c r="H34" s="162"/>
      <c r="I34" s="105">
        <f t="shared" ref="I34:S34" si="9">SUM(I32:I33)</f>
        <v>0.09</v>
      </c>
      <c r="J34" s="105">
        <f t="shared" si="9"/>
        <v>0.21400000000000002</v>
      </c>
      <c r="K34" s="105">
        <f t="shared" si="9"/>
        <v>8.7800000000000011</v>
      </c>
      <c r="L34" s="105">
        <f t="shared" si="9"/>
        <v>0.21000000000000002</v>
      </c>
      <c r="M34" s="136">
        <f t="shared" si="9"/>
        <v>250.5</v>
      </c>
      <c r="N34" s="105">
        <f t="shared" si="9"/>
        <v>5.25</v>
      </c>
      <c r="O34" s="105">
        <f t="shared" si="9"/>
        <v>26.18</v>
      </c>
      <c r="P34" s="105">
        <f t="shared" si="9"/>
        <v>0.37100000000000005</v>
      </c>
      <c r="Q34" s="138">
        <f t="shared" si="9"/>
        <v>1E-3</v>
      </c>
      <c r="R34" s="138">
        <f t="shared" si="9"/>
        <v>1.6000000000000001E-3</v>
      </c>
      <c r="S34" s="141">
        <f t="shared" si="9"/>
        <v>5.8999999999999997E-2</v>
      </c>
    </row>
    <row r="35" spans="1:41" ht="13.5">
      <c r="A35" s="90">
        <v>1</v>
      </c>
      <c r="B35" s="95" t="s">
        <v>15</v>
      </c>
      <c r="C35" s="102"/>
      <c r="D35" s="101">
        <f>D19+D21+D30+D34</f>
        <v>39.993333333333339</v>
      </c>
      <c r="E35" s="101">
        <f t="shared" ref="E35:G35" si="10">E19+E21+E30+E34</f>
        <v>44.645000000000003</v>
      </c>
      <c r="F35" s="101">
        <f t="shared" si="10"/>
        <v>198.715</v>
      </c>
      <c r="G35" s="101">
        <f t="shared" si="10"/>
        <v>1375.0016666666666</v>
      </c>
      <c r="H35" s="102"/>
      <c r="I35" s="101">
        <f>I19+I21+I30+I34</f>
        <v>0.66749999999999998</v>
      </c>
      <c r="J35" s="101">
        <f t="shared" ref="J35:M35" si="11">J19+J21+J30+J34</f>
        <v>0.73860000000000015</v>
      </c>
      <c r="K35" s="101">
        <f t="shared" si="11"/>
        <v>378.03999999999996</v>
      </c>
      <c r="L35" s="101">
        <f t="shared" si="11"/>
        <v>37.265000000000001</v>
      </c>
      <c r="M35" s="140">
        <f t="shared" si="11"/>
        <v>653.44749999999999</v>
      </c>
      <c r="N35" s="101">
        <f>N19+N21+N30+N34</f>
        <v>154.69499999999999</v>
      </c>
      <c r="O35" s="101">
        <f t="shared" ref="O35:S35" si="12">O19+O21+O30+O34</f>
        <v>600.36</v>
      </c>
      <c r="P35" s="101">
        <f t="shared" si="12"/>
        <v>7.4610000000000012</v>
      </c>
      <c r="Q35" s="139">
        <f>Q19+Q21+Q30+Q34</f>
        <v>8.3850000000000008E-2</v>
      </c>
      <c r="R35" s="139">
        <f t="shared" si="12"/>
        <v>1.5800000000000002E-2</v>
      </c>
      <c r="S35" s="101">
        <f t="shared" si="12"/>
        <v>1.5090000000000001</v>
      </c>
    </row>
    <row r="36" spans="1:4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41">
      <c r="A37" s="218" t="s">
        <v>33</v>
      </c>
      <c r="B37" s="218"/>
      <c r="C37" s="218"/>
      <c r="D37" s="218"/>
      <c r="E37" s="218"/>
      <c r="F37" s="218"/>
      <c r="G37" s="218"/>
      <c r="H37" s="218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1:41">
      <c r="A38" s="106">
        <v>2</v>
      </c>
      <c r="B38" s="98" t="s">
        <v>28</v>
      </c>
      <c r="C38" s="91"/>
      <c r="D38" s="94"/>
      <c r="E38" s="94"/>
      <c r="F38" s="94"/>
      <c r="G38" s="94"/>
      <c r="H38" s="107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1:41">
      <c r="A39" s="106">
        <v>2</v>
      </c>
      <c r="B39" s="16" t="s">
        <v>42</v>
      </c>
      <c r="C39" s="91">
        <v>5.5555555555555558E-3</v>
      </c>
      <c r="D39" s="94">
        <v>2.92</v>
      </c>
      <c r="E39" s="94">
        <v>4.0999999999999996</v>
      </c>
      <c r="F39" s="94">
        <v>30.83</v>
      </c>
      <c r="G39" s="94">
        <v>130.05000000000001</v>
      </c>
      <c r="H39" s="107" t="s">
        <v>69</v>
      </c>
      <c r="I39" s="102">
        <v>0.05</v>
      </c>
      <c r="J39" s="102">
        <v>0.1</v>
      </c>
      <c r="K39" s="102">
        <v>16.399999999999999</v>
      </c>
      <c r="L39" s="102">
        <v>0.61</v>
      </c>
      <c r="M39" s="102">
        <v>80</v>
      </c>
      <c r="N39" s="102">
        <v>18</v>
      </c>
      <c r="O39" s="102">
        <v>102.3</v>
      </c>
      <c r="P39" s="102">
        <v>0.4</v>
      </c>
      <c r="Q39" s="139">
        <v>5.0000000000000001E-3</v>
      </c>
      <c r="R39" s="102">
        <v>1E-3</v>
      </c>
      <c r="S39" s="139">
        <v>0.19</v>
      </c>
    </row>
    <row r="40" spans="1:41">
      <c r="A40" s="106">
        <v>2</v>
      </c>
      <c r="B40" s="16" t="s">
        <v>25</v>
      </c>
      <c r="C40" s="91">
        <v>3.3333333333333333E-2</v>
      </c>
      <c r="D40" s="94">
        <v>1.54</v>
      </c>
      <c r="E40" s="94">
        <v>3.46</v>
      </c>
      <c r="F40" s="94">
        <v>9.75</v>
      </c>
      <c r="G40" s="94">
        <v>78</v>
      </c>
      <c r="H40" s="107" t="s">
        <v>171</v>
      </c>
      <c r="I40" s="101">
        <v>6.6666666666666666E-2</v>
      </c>
      <c r="J40" s="101">
        <v>0</v>
      </c>
      <c r="K40" s="101">
        <v>0</v>
      </c>
      <c r="L40" s="101">
        <v>0</v>
      </c>
      <c r="M40" s="101">
        <v>12.366666666666665</v>
      </c>
      <c r="N40" s="101">
        <v>8.6166666666666671</v>
      </c>
      <c r="O40" s="101">
        <v>21.45</v>
      </c>
      <c r="P40" s="101">
        <v>0.68333333333333335</v>
      </c>
      <c r="Q40" s="139">
        <v>0</v>
      </c>
      <c r="R40" s="139">
        <v>4.0000000000000001E-3</v>
      </c>
      <c r="S40" s="139">
        <v>0.111</v>
      </c>
      <c r="U40" s="42"/>
      <c r="V40" s="38"/>
      <c r="W40" s="34"/>
      <c r="X40" s="34"/>
      <c r="Y40" s="34"/>
      <c r="Z40" s="34"/>
      <c r="AA40" s="4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</row>
    <row r="41" spans="1:41" ht="25.5">
      <c r="A41" s="106">
        <v>2</v>
      </c>
      <c r="B41" s="16" t="s">
        <v>266</v>
      </c>
      <c r="C41" s="91">
        <v>5.0000000000000001E-3</v>
      </c>
      <c r="D41" s="109">
        <v>3.6</v>
      </c>
      <c r="E41" s="109">
        <v>3.6</v>
      </c>
      <c r="F41" s="109">
        <v>12.6</v>
      </c>
      <c r="G41" s="109">
        <v>100.4</v>
      </c>
      <c r="H41" s="102" t="s">
        <v>185</v>
      </c>
      <c r="I41" s="102">
        <v>0.04</v>
      </c>
      <c r="J41" s="102">
        <v>0.09</v>
      </c>
      <c r="K41" s="102">
        <v>12.3</v>
      </c>
      <c r="L41" s="102">
        <v>0.68</v>
      </c>
      <c r="M41" s="102">
        <v>105</v>
      </c>
      <c r="N41" s="102">
        <v>24</v>
      </c>
      <c r="O41" s="102">
        <v>110</v>
      </c>
      <c r="P41" s="102">
        <v>1.0900000000000001</v>
      </c>
      <c r="Q41" s="139">
        <v>0.01</v>
      </c>
      <c r="R41" s="102">
        <v>1E-3</v>
      </c>
      <c r="S41" s="139">
        <v>0.18</v>
      </c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</row>
    <row r="42" spans="1:41">
      <c r="A42" s="106">
        <v>2</v>
      </c>
      <c r="B42" s="16" t="s">
        <v>179</v>
      </c>
      <c r="C42" s="91">
        <v>20</v>
      </c>
      <c r="D42" s="94">
        <v>1.6</v>
      </c>
      <c r="E42" s="94">
        <v>2</v>
      </c>
      <c r="F42" s="94">
        <v>14.8</v>
      </c>
      <c r="G42" s="94">
        <v>63.2</v>
      </c>
      <c r="H42" s="107" t="s">
        <v>185</v>
      </c>
      <c r="I42" s="102">
        <v>0.02</v>
      </c>
      <c r="J42" s="102">
        <v>0.02</v>
      </c>
      <c r="K42" s="102">
        <v>0</v>
      </c>
      <c r="L42" s="102">
        <v>0</v>
      </c>
      <c r="M42" s="102">
        <v>3.7</v>
      </c>
      <c r="N42" s="102">
        <v>5</v>
      </c>
      <c r="O42" s="102">
        <v>1.7</v>
      </c>
      <c r="P42" s="102">
        <v>0.64</v>
      </c>
      <c r="Q42" s="139">
        <v>0</v>
      </c>
      <c r="R42" s="102">
        <v>0</v>
      </c>
      <c r="S42" s="139">
        <v>0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</row>
    <row r="43" spans="1:41" ht="13.5">
      <c r="A43" s="102"/>
      <c r="B43" s="95" t="s">
        <v>10</v>
      </c>
      <c r="C43" s="141"/>
      <c r="D43" s="141">
        <f>SUM(D39:D42)</f>
        <v>9.66</v>
      </c>
      <c r="E43" s="141">
        <f>SUM(E39:E42)</f>
        <v>13.16</v>
      </c>
      <c r="F43" s="141">
        <f>SUM(F39:F42)</f>
        <v>67.98</v>
      </c>
      <c r="G43" s="141">
        <f>SUM(G39:G42)</f>
        <v>371.65000000000003</v>
      </c>
      <c r="H43" s="141"/>
      <c r="I43" s="141">
        <f t="shared" ref="I43:S43" si="13">SUM(I39:I42)</f>
        <v>0.17666666666666667</v>
      </c>
      <c r="J43" s="141">
        <f t="shared" si="13"/>
        <v>0.21</v>
      </c>
      <c r="K43" s="141">
        <f t="shared" si="13"/>
        <v>28.7</v>
      </c>
      <c r="L43" s="141">
        <f t="shared" si="13"/>
        <v>1.29</v>
      </c>
      <c r="M43" s="141">
        <f t="shared" si="13"/>
        <v>201.06666666666666</v>
      </c>
      <c r="N43" s="141">
        <f t="shared" si="13"/>
        <v>55.616666666666667</v>
      </c>
      <c r="O43" s="141">
        <f t="shared" si="13"/>
        <v>235.45</v>
      </c>
      <c r="P43" s="141">
        <f t="shared" si="13"/>
        <v>2.8133333333333339</v>
      </c>
      <c r="Q43" s="165">
        <f t="shared" si="13"/>
        <v>1.4999999999999999E-2</v>
      </c>
      <c r="R43" s="141">
        <f>SUM(R39:R42)</f>
        <v>6.0000000000000001E-3</v>
      </c>
      <c r="S43" s="165">
        <f t="shared" si="13"/>
        <v>0.48099999999999998</v>
      </c>
    </row>
    <row r="44" spans="1:41">
      <c r="A44" s="106">
        <v>2</v>
      </c>
      <c r="B44" s="98" t="s">
        <v>29</v>
      </c>
      <c r="C44" s="91"/>
      <c r="D44" s="92"/>
      <c r="E44" s="92"/>
      <c r="F44" s="92"/>
      <c r="G44" s="92"/>
      <c r="H44" s="107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39"/>
    </row>
    <row r="45" spans="1:41" ht="15">
      <c r="A45" s="106">
        <v>2</v>
      </c>
      <c r="B45" s="16" t="s">
        <v>16</v>
      </c>
      <c r="C45" s="91">
        <v>6.6666666666666671E-3</v>
      </c>
      <c r="D45" s="147">
        <v>0.55000000000000004</v>
      </c>
      <c r="E45" s="147">
        <v>0.12</v>
      </c>
      <c r="F45" s="147">
        <v>10.1</v>
      </c>
      <c r="G45" s="147">
        <v>65.45</v>
      </c>
      <c r="H45" s="163"/>
      <c r="I45" s="113">
        <v>0.03</v>
      </c>
      <c r="J45" s="113">
        <v>0.02</v>
      </c>
      <c r="K45" s="113">
        <v>0</v>
      </c>
      <c r="L45" s="113">
        <v>1.5</v>
      </c>
      <c r="M45" s="113">
        <v>10</v>
      </c>
      <c r="N45" s="113">
        <v>10</v>
      </c>
      <c r="O45" s="113">
        <v>24</v>
      </c>
      <c r="P45" s="113">
        <v>0.1</v>
      </c>
      <c r="Q45" s="113">
        <v>0</v>
      </c>
      <c r="R45" s="113">
        <v>0</v>
      </c>
      <c r="S45" s="165">
        <v>0</v>
      </c>
    </row>
    <row r="46" spans="1:41">
      <c r="A46" s="106">
        <v>2</v>
      </c>
      <c r="B46" s="98" t="s">
        <v>30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39"/>
    </row>
    <row r="47" spans="1:41">
      <c r="A47" s="106">
        <v>2</v>
      </c>
      <c r="B47" s="102" t="s">
        <v>181</v>
      </c>
      <c r="C47" s="91">
        <v>0.02</v>
      </c>
      <c r="D47" s="101">
        <v>1.575</v>
      </c>
      <c r="E47" s="101">
        <v>5.08</v>
      </c>
      <c r="F47" s="101">
        <v>6.2250000000000005</v>
      </c>
      <c r="G47" s="101">
        <v>85.724999999999994</v>
      </c>
      <c r="H47" s="102" t="s">
        <v>182</v>
      </c>
      <c r="I47" s="101">
        <v>2.2499999999999999E-2</v>
      </c>
      <c r="J47" s="101">
        <v>0.02</v>
      </c>
      <c r="K47" s="101">
        <v>70.25</v>
      </c>
      <c r="L47" s="101">
        <v>27.8</v>
      </c>
      <c r="M47" s="101">
        <v>10.5</v>
      </c>
      <c r="N47" s="101">
        <v>15</v>
      </c>
      <c r="O47" s="101">
        <v>33</v>
      </c>
      <c r="P47" s="101">
        <v>0.37</v>
      </c>
      <c r="Q47" s="139">
        <v>0.01</v>
      </c>
      <c r="R47" s="139">
        <v>2.0000000000000001E-4</v>
      </c>
      <c r="S47" s="139">
        <v>2.7E-2</v>
      </c>
    </row>
    <row r="48" spans="1:41">
      <c r="A48" s="106">
        <v>2</v>
      </c>
      <c r="B48" s="102" t="s">
        <v>136</v>
      </c>
      <c r="C48" s="102" t="s">
        <v>137</v>
      </c>
      <c r="D48" s="101">
        <v>4.07</v>
      </c>
      <c r="E48" s="101">
        <v>2.5199999999999996</v>
      </c>
      <c r="F48" s="101">
        <v>10.1</v>
      </c>
      <c r="G48" s="101">
        <v>86.83</v>
      </c>
      <c r="H48" s="101" t="s">
        <v>183</v>
      </c>
      <c r="I48" s="101">
        <v>0.12240000000000001</v>
      </c>
      <c r="J48" s="101">
        <v>0.01</v>
      </c>
      <c r="K48" s="101">
        <v>89.79</v>
      </c>
      <c r="L48" s="101">
        <v>3.6</v>
      </c>
      <c r="M48" s="101">
        <v>23.94</v>
      </c>
      <c r="N48" s="101">
        <v>20.84</v>
      </c>
      <c r="O48" s="101">
        <v>46</v>
      </c>
      <c r="P48" s="101">
        <v>1.2689999999999999</v>
      </c>
      <c r="Q48" s="139">
        <v>1.4E-2</v>
      </c>
      <c r="R48" s="139">
        <v>1E-3</v>
      </c>
      <c r="S48" s="139">
        <v>2.4E-2</v>
      </c>
    </row>
    <row r="49" spans="1:19" ht="15">
      <c r="A49" s="106">
        <v>2</v>
      </c>
      <c r="B49" s="102" t="s">
        <v>180</v>
      </c>
      <c r="C49" s="91">
        <v>1.4285714285714285E-2</v>
      </c>
      <c r="D49" s="151">
        <v>4.5599999999999996</v>
      </c>
      <c r="E49" s="151">
        <v>5.0999999999999996</v>
      </c>
      <c r="F49" s="151">
        <v>4.4000000000000004</v>
      </c>
      <c r="G49" s="151">
        <v>88.74</v>
      </c>
      <c r="H49" s="174">
        <v>179</v>
      </c>
      <c r="I49" s="101">
        <v>0.04</v>
      </c>
      <c r="J49" s="101">
        <v>0.01</v>
      </c>
      <c r="K49" s="101">
        <v>136.30000000000001</v>
      </c>
      <c r="L49" s="101">
        <v>1.35</v>
      </c>
      <c r="M49" s="101">
        <v>23</v>
      </c>
      <c r="N49" s="101">
        <v>12</v>
      </c>
      <c r="O49" s="101">
        <v>70.260000000000005</v>
      </c>
      <c r="P49" s="101">
        <v>1</v>
      </c>
      <c r="Q49" s="139">
        <v>1.2999999999999999E-2</v>
      </c>
      <c r="R49" s="139">
        <v>0</v>
      </c>
      <c r="S49" s="139">
        <v>0.4</v>
      </c>
    </row>
    <row r="50" spans="1:19" ht="25.5">
      <c r="A50" s="106">
        <v>2</v>
      </c>
      <c r="B50" s="16" t="s">
        <v>50</v>
      </c>
      <c r="C50" s="91">
        <v>7.6923076923076901E-3</v>
      </c>
      <c r="D50" s="94">
        <v>3.68</v>
      </c>
      <c r="E50" s="94">
        <v>3.25</v>
      </c>
      <c r="F50" s="94">
        <v>25.08</v>
      </c>
      <c r="G50" s="94">
        <v>135.56</v>
      </c>
      <c r="H50" s="94" t="s">
        <v>184</v>
      </c>
      <c r="I50" s="101">
        <v>5.1999999999999998E-2</v>
      </c>
      <c r="J50" s="101">
        <v>2.5999999999999999E-2</v>
      </c>
      <c r="K50" s="101">
        <v>15.946666666666667</v>
      </c>
      <c r="L50" s="101">
        <v>0</v>
      </c>
      <c r="M50" s="101">
        <v>5.4</v>
      </c>
      <c r="N50" s="101">
        <v>6.24</v>
      </c>
      <c r="O50" s="101">
        <v>20.53</v>
      </c>
      <c r="P50" s="101">
        <v>0.6326666666666666</v>
      </c>
      <c r="Q50" s="139">
        <v>8.9999999999999993E-3</v>
      </c>
      <c r="R50" s="139">
        <v>0</v>
      </c>
      <c r="S50" s="139">
        <v>0.104</v>
      </c>
    </row>
    <row r="51" spans="1:19" ht="25.5">
      <c r="A51" s="106">
        <v>2</v>
      </c>
      <c r="B51" s="16" t="s">
        <v>48</v>
      </c>
      <c r="C51" s="91">
        <v>5.5555555555555558E-3</v>
      </c>
      <c r="D51" s="92">
        <v>0.4</v>
      </c>
      <c r="E51" s="92">
        <v>0.02</v>
      </c>
      <c r="F51" s="92">
        <v>20</v>
      </c>
      <c r="G51" s="92">
        <v>90.7</v>
      </c>
      <c r="H51" s="107" t="s">
        <v>70</v>
      </c>
      <c r="I51" s="101">
        <v>0</v>
      </c>
      <c r="J51" s="101">
        <v>0</v>
      </c>
      <c r="K51" s="101">
        <v>15</v>
      </c>
      <c r="L51" s="101">
        <v>0.02</v>
      </c>
      <c r="M51" s="101">
        <v>10</v>
      </c>
      <c r="N51" s="101">
        <v>2.1</v>
      </c>
      <c r="O51" s="101">
        <v>4.3</v>
      </c>
      <c r="P51" s="101">
        <v>0.09</v>
      </c>
      <c r="Q51" s="139">
        <v>0</v>
      </c>
      <c r="R51" s="139">
        <v>0</v>
      </c>
      <c r="S51" s="139">
        <v>0</v>
      </c>
    </row>
    <row r="52" spans="1:19">
      <c r="A52" s="106">
        <v>2</v>
      </c>
      <c r="B52" s="16" t="s">
        <v>11</v>
      </c>
      <c r="C52" s="91">
        <v>3.3333333333333333E-2</v>
      </c>
      <c r="D52" s="94">
        <v>2.2999999999999998</v>
      </c>
      <c r="E52" s="94">
        <v>0.25</v>
      </c>
      <c r="F52" s="94">
        <v>14.75</v>
      </c>
      <c r="G52" s="94">
        <v>70.3</v>
      </c>
      <c r="H52" s="107" t="s">
        <v>185</v>
      </c>
      <c r="I52" s="101">
        <v>0.03</v>
      </c>
      <c r="J52" s="101">
        <v>0</v>
      </c>
      <c r="K52" s="101">
        <v>0</v>
      </c>
      <c r="L52" s="101">
        <v>0</v>
      </c>
      <c r="M52" s="101">
        <v>4.95</v>
      </c>
      <c r="N52" s="101">
        <v>3.45</v>
      </c>
      <c r="O52" s="101">
        <v>16.5</v>
      </c>
      <c r="P52" s="101">
        <v>0.28000000000000003</v>
      </c>
      <c r="Q52" s="101">
        <v>8.9999999999999993E-3</v>
      </c>
      <c r="R52" s="139">
        <v>2E-3</v>
      </c>
      <c r="S52" s="139">
        <v>4.3999999999999997E-2</v>
      </c>
    </row>
    <row r="53" spans="1:19">
      <c r="A53" s="106">
        <v>2</v>
      </c>
      <c r="B53" s="16" t="s">
        <v>12</v>
      </c>
      <c r="C53" s="91">
        <v>2.8571428571428571E-2</v>
      </c>
      <c r="D53" s="94">
        <v>1.04</v>
      </c>
      <c r="E53" s="94">
        <v>0.14000000000000001</v>
      </c>
      <c r="F53" s="94">
        <v>11.43</v>
      </c>
      <c r="G53" s="94">
        <v>49.1</v>
      </c>
      <c r="H53" s="107" t="s">
        <v>185</v>
      </c>
      <c r="I53" s="101">
        <v>8.7499999999999994E-2</v>
      </c>
      <c r="J53" s="101">
        <v>8.7499999999999994E-2</v>
      </c>
      <c r="K53" s="101">
        <v>0</v>
      </c>
      <c r="L53" s="101">
        <v>0</v>
      </c>
      <c r="M53" s="101">
        <v>6.3</v>
      </c>
      <c r="N53" s="101">
        <v>6.65</v>
      </c>
      <c r="O53" s="101">
        <v>12.95</v>
      </c>
      <c r="P53" s="101">
        <v>0.17499999999999999</v>
      </c>
      <c r="Q53" s="101">
        <v>0</v>
      </c>
      <c r="R53" s="139">
        <v>0</v>
      </c>
      <c r="S53" s="139">
        <v>0</v>
      </c>
    </row>
    <row r="54" spans="1:19" ht="15">
      <c r="A54" s="102"/>
      <c r="B54" s="95" t="s">
        <v>44</v>
      </c>
      <c r="C54" s="102"/>
      <c r="D54" s="108">
        <f>SUM(D47:D53)</f>
        <v>17.625</v>
      </c>
      <c r="E54" s="108">
        <f>SUM(E47:E53)</f>
        <v>16.36</v>
      </c>
      <c r="F54" s="108">
        <f>SUM(F47:F53)</f>
        <v>91.985000000000014</v>
      </c>
      <c r="G54" s="108">
        <f>SUM(G47:G53)</f>
        <v>606.95500000000004</v>
      </c>
      <c r="H54" s="141"/>
      <c r="I54" s="141">
        <f t="shared" ref="I54:S54" si="14">SUM(I47:I53)</f>
        <v>0.35440000000000005</v>
      </c>
      <c r="J54" s="141">
        <f t="shared" si="14"/>
        <v>0.1535</v>
      </c>
      <c r="K54" s="141">
        <f t="shared" si="14"/>
        <v>327.28666666666669</v>
      </c>
      <c r="L54" s="141">
        <f t="shared" si="14"/>
        <v>32.770000000000003</v>
      </c>
      <c r="M54" s="141">
        <f t="shared" si="14"/>
        <v>84.09</v>
      </c>
      <c r="N54" s="141">
        <f t="shared" si="14"/>
        <v>66.280000000000015</v>
      </c>
      <c r="O54" s="141">
        <f t="shared" si="14"/>
        <v>203.54</v>
      </c>
      <c r="P54" s="141">
        <f t="shared" si="14"/>
        <v>3.8166666666666664</v>
      </c>
      <c r="Q54" s="165">
        <f t="shared" si="14"/>
        <v>5.5E-2</v>
      </c>
      <c r="R54" s="165">
        <f t="shared" si="14"/>
        <v>3.2000000000000002E-3</v>
      </c>
      <c r="S54" s="165">
        <f t="shared" si="14"/>
        <v>0.59900000000000009</v>
      </c>
    </row>
    <row r="55" spans="1:19">
      <c r="A55" s="102"/>
      <c r="B55" s="98" t="s">
        <v>31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39"/>
      <c r="R55" s="102"/>
      <c r="S55" s="139"/>
    </row>
    <row r="56" spans="1:19" ht="15">
      <c r="A56" s="106">
        <v>2</v>
      </c>
      <c r="B56" s="16" t="s">
        <v>138</v>
      </c>
      <c r="C56" s="91">
        <v>8.0000000000000002E-3</v>
      </c>
      <c r="D56" s="109">
        <v>7.74</v>
      </c>
      <c r="E56" s="109">
        <v>9.27</v>
      </c>
      <c r="F56" s="109">
        <v>17.899999999999999</v>
      </c>
      <c r="G56" s="109">
        <v>170.8</v>
      </c>
      <c r="H56" s="107" t="s">
        <v>239</v>
      </c>
      <c r="I56" s="101">
        <v>5.1999999999999998E-2</v>
      </c>
      <c r="J56" s="101">
        <v>0.13</v>
      </c>
      <c r="K56" s="101">
        <v>20.29</v>
      </c>
      <c r="L56" s="101">
        <v>1.9</v>
      </c>
      <c r="M56" s="101">
        <v>105.4</v>
      </c>
      <c r="N56" s="101">
        <v>18.72</v>
      </c>
      <c r="O56" s="101">
        <v>129.29</v>
      </c>
      <c r="P56" s="101">
        <v>0.74533333333333329</v>
      </c>
      <c r="Q56" s="139">
        <v>4.0000000000000001E-3</v>
      </c>
      <c r="R56" s="139">
        <v>7.0000000000000001E-3</v>
      </c>
      <c r="S56" s="139">
        <v>0.40300000000000002</v>
      </c>
    </row>
    <row r="57" spans="1:19">
      <c r="A57" s="106">
        <v>2</v>
      </c>
      <c r="B57" s="16" t="s">
        <v>139</v>
      </c>
      <c r="C57" s="91">
        <v>0.05</v>
      </c>
      <c r="D57" s="92">
        <v>1.4</v>
      </c>
      <c r="E57" s="92">
        <v>1.8</v>
      </c>
      <c r="F57" s="92">
        <v>11.2</v>
      </c>
      <c r="G57" s="92">
        <v>65.400000000000006</v>
      </c>
      <c r="H57" s="107" t="s">
        <v>185</v>
      </c>
      <c r="I57" s="102">
        <v>0.01</v>
      </c>
      <c r="J57" s="102">
        <v>0.01</v>
      </c>
      <c r="K57" s="102">
        <v>6.0000000000000001E-3</v>
      </c>
      <c r="L57" s="102">
        <v>0.2</v>
      </c>
      <c r="M57" s="102">
        <v>61.4</v>
      </c>
      <c r="N57" s="102">
        <v>0</v>
      </c>
      <c r="O57" s="102">
        <v>0.05</v>
      </c>
      <c r="P57" s="102">
        <v>0</v>
      </c>
      <c r="Q57" s="139">
        <v>0</v>
      </c>
      <c r="R57" s="102">
        <v>0</v>
      </c>
      <c r="S57" s="139">
        <v>0</v>
      </c>
    </row>
    <row r="58" spans="1:19">
      <c r="A58" s="106">
        <v>2</v>
      </c>
      <c r="B58" s="16" t="s">
        <v>45</v>
      </c>
      <c r="C58" s="104" t="s">
        <v>131</v>
      </c>
      <c r="D58" s="94">
        <v>4.3899999999999997</v>
      </c>
      <c r="E58" s="94">
        <v>5.1100000000000003</v>
      </c>
      <c r="F58" s="94">
        <v>6.54</v>
      </c>
      <c r="G58" s="94">
        <v>93.97</v>
      </c>
      <c r="H58" s="107" t="s">
        <v>185</v>
      </c>
      <c r="I58" s="102">
        <v>5.3999999999999992E-2</v>
      </c>
      <c r="J58" s="102">
        <v>0.25</v>
      </c>
      <c r="K58" s="102">
        <v>3.6000000000000004E-2</v>
      </c>
      <c r="L58" s="102">
        <v>0.126</v>
      </c>
      <c r="M58" s="102">
        <v>216</v>
      </c>
      <c r="N58" s="102">
        <v>0</v>
      </c>
      <c r="O58" s="102">
        <v>0.252</v>
      </c>
      <c r="P58" s="102">
        <v>0</v>
      </c>
      <c r="Q58" s="139">
        <v>0</v>
      </c>
      <c r="R58" s="102">
        <v>0</v>
      </c>
      <c r="S58" s="139">
        <v>0</v>
      </c>
    </row>
    <row r="59" spans="1:19" ht="15">
      <c r="A59" s="102">
        <v>2</v>
      </c>
      <c r="B59" s="95" t="s">
        <v>14</v>
      </c>
      <c r="C59" s="102"/>
      <c r="D59" s="99">
        <f>SUM(D56:D58)</f>
        <v>13.530000000000001</v>
      </c>
      <c r="E59" s="99">
        <f>SUM(E56:E58)</f>
        <v>16.18</v>
      </c>
      <c r="F59" s="99">
        <f>SUM(F56:F58)</f>
        <v>35.64</v>
      </c>
      <c r="G59" s="99">
        <f>SUM(G56:G58)</f>
        <v>330.17</v>
      </c>
      <c r="H59" s="141"/>
      <c r="I59" s="141">
        <f t="shared" ref="I59:S59" si="15">SUM(I56:I58)</f>
        <v>0.11599999999999999</v>
      </c>
      <c r="J59" s="141">
        <f t="shared" si="15"/>
        <v>0.39</v>
      </c>
      <c r="K59" s="141">
        <f t="shared" si="15"/>
        <v>20.332000000000001</v>
      </c>
      <c r="L59" s="141">
        <f t="shared" si="15"/>
        <v>2.226</v>
      </c>
      <c r="M59" s="141">
        <f t="shared" si="15"/>
        <v>382.8</v>
      </c>
      <c r="N59" s="141">
        <f t="shared" si="15"/>
        <v>18.72</v>
      </c>
      <c r="O59" s="141">
        <f t="shared" si="15"/>
        <v>129.59200000000001</v>
      </c>
      <c r="P59" s="141">
        <f t="shared" si="15"/>
        <v>0.74533333333333329</v>
      </c>
      <c r="Q59" s="165">
        <f t="shared" si="15"/>
        <v>4.0000000000000001E-3</v>
      </c>
      <c r="R59" s="165">
        <f t="shared" si="15"/>
        <v>7.0000000000000001E-3</v>
      </c>
      <c r="S59" s="165">
        <f t="shared" si="15"/>
        <v>0.40300000000000002</v>
      </c>
    </row>
    <row r="60" spans="1:19" ht="13.5">
      <c r="A60" s="102"/>
      <c r="B60" s="95" t="s">
        <v>15</v>
      </c>
      <c r="C60" s="102"/>
      <c r="D60" s="101">
        <f>D43+D45+D54+D59</f>
        <v>41.365000000000002</v>
      </c>
      <c r="E60" s="101">
        <f>E43+E45+E54+E59</f>
        <v>45.82</v>
      </c>
      <c r="F60" s="101">
        <f>F43+F45+F54+F59</f>
        <v>205.70499999999998</v>
      </c>
      <c r="G60" s="101">
        <f>G43+G45+G54+G59</f>
        <v>1374.2250000000001</v>
      </c>
      <c r="H60" s="102"/>
      <c r="I60" s="101">
        <f t="shared" ref="I60:S60" si="16">I43+I45+I54+I59</f>
        <v>0.67706666666666671</v>
      </c>
      <c r="J60" s="101">
        <f t="shared" si="16"/>
        <v>0.77349999999999997</v>
      </c>
      <c r="K60" s="101">
        <f t="shared" si="16"/>
        <v>376.31866666666667</v>
      </c>
      <c r="L60" s="101">
        <f>L43+L45+L54+L59</f>
        <v>37.786000000000001</v>
      </c>
      <c r="M60" s="101">
        <f t="shared" si="16"/>
        <v>677.95666666666671</v>
      </c>
      <c r="N60" s="101">
        <f t="shared" si="16"/>
        <v>150.6166666666667</v>
      </c>
      <c r="O60" s="101">
        <f t="shared" si="16"/>
        <v>592.58199999999999</v>
      </c>
      <c r="P60" s="101">
        <f t="shared" si="16"/>
        <v>7.4753333333333334</v>
      </c>
      <c r="Q60" s="139">
        <f t="shared" si="16"/>
        <v>7.400000000000001E-2</v>
      </c>
      <c r="R60" s="139">
        <f>R43+R45+R54+R59</f>
        <v>1.6199999999999999E-2</v>
      </c>
      <c r="S60" s="139">
        <f t="shared" si="16"/>
        <v>1.4830000000000001</v>
      </c>
    </row>
    <row r="61" spans="1:19">
      <c r="A61" s="218" t="s">
        <v>46</v>
      </c>
      <c r="B61" s="218"/>
      <c r="C61" s="218"/>
      <c r="D61" s="218"/>
      <c r="E61" s="218"/>
      <c r="F61" s="218"/>
      <c r="G61" s="218"/>
      <c r="H61" s="218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1:19">
      <c r="A62" s="106">
        <v>3</v>
      </c>
      <c r="B62" s="98" t="s">
        <v>28</v>
      </c>
      <c r="C62" s="91"/>
      <c r="D62" s="94"/>
      <c r="E62" s="94"/>
      <c r="F62" s="94"/>
      <c r="G62" s="94"/>
      <c r="H62" s="107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spans="1:19">
      <c r="A63" s="106">
        <v>3</v>
      </c>
      <c r="B63" s="16" t="s">
        <v>265</v>
      </c>
      <c r="C63" s="91">
        <v>5.5555555555555558E-3</v>
      </c>
      <c r="D63" s="92">
        <v>3.97</v>
      </c>
      <c r="E63" s="92">
        <v>7.17</v>
      </c>
      <c r="F63" s="92">
        <v>30.87</v>
      </c>
      <c r="G63" s="92">
        <v>180.5</v>
      </c>
      <c r="H63" s="107" t="s">
        <v>186</v>
      </c>
      <c r="I63" s="101">
        <v>0.04</v>
      </c>
      <c r="J63" s="101">
        <v>0.09</v>
      </c>
      <c r="K63" s="101">
        <v>6.4</v>
      </c>
      <c r="L63" s="101">
        <v>0.61</v>
      </c>
      <c r="M63" s="101">
        <v>149</v>
      </c>
      <c r="N63" s="101">
        <v>19</v>
      </c>
      <c r="O63" s="101">
        <v>98.05</v>
      </c>
      <c r="P63" s="101">
        <v>0.42</v>
      </c>
      <c r="Q63" s="101">
        <v>5.0000000000000001E-3</v>
      </c>
      <c r="R63" s="139">
        <v>2E-3</v>
      </c>
      <c r="S63" s="139">
        <v>0.15</v>
      </c>
    </row>
    <row r="64" spans="1:19" ht="25.5">
      <c r="A64" s="106">
        <v>3</v>
      </c>
      <c r="B64" s="16" t="s">
        <v>266</v>
      </c>
      <c r="C64" s="91">
        <v>5.0000000000000001E-3</v>
      </c>
      <c r="D64" s="109">
        <v>3.6</v>
      </c>
      <c r="E64" s="109">
        <v>3.6</v>
      </c>
      <c r="F64" s="109">
        <v>12.6</v>
      </c>
      <c r="G64" s="109">
        <v>100.4</v>
      </c>
      <c r="H64" s="102" t="s">
        <v>185</v>
      </c>
      <c r="I64" s="101">
        <v>0.04</v>
      </c>
      <c r="J64" s="101">
        <v>0.09</v>
      </c>
      <c r="K64" s="101">
        <v>12.3</v>
      </c>
      <c r="L64" s="101">
        <v>0.68</v>
      </c>
      <c r="M64" s="101">
        <v>105</v>
      </c>
      <c r="N64" s="101">
        <v>24</v>
      </c>
      <c r="O64" s="101">
        <v>110</v>
      </c>
      <c r="P64" s="101">
        <v>1.0900000000000001</v>
      </c>
      <c r="Q64" s="101">
        <v>0</v>
      </c>
      <c r="R64" s="139">
        <v>0</v>
      </c>
      <c r="S64" s="139">
        <v>2E-3</v>
      </c>
    </row>
    <row r="65" spans="1:38" ht="25.5">
      <c r="A65" s="106">
        <v>3</v>
      </c>
      <c r="B65" s="16" t="s">
        <v>274</v>
      </c>
      <c r="C65" s="91">
        <v>2.8571428571428571E-2</v>
      </c>
      <c r="D65" s="94">
        <v>4.87</v>
      </c>
      <c r="E65" s="94">
        <v>8.4700000000000006</v>
      </c>
      <c r="F65" s="94">
        <v>15.750999999999999</v>
      </c>
      <c r="G65" s="94">
        <v>146.86000000000001</v>
      </c>
      <c r="H65" s="107" t="s">
        <v>275</v>
      </c>
      <c r="I65" s="101">
        <v>0.06</v>
      </c>
      <c r="J65" s="101">
        <v>0.05</v>
      </c>
      <c r="K65" s="101">
        <v>9</v>
      </c>
      <c r="L65" s="101">
        <v>0.11</v>
      </c>
      <c r="M65" s="101">
        <v>42.37</v>
      </c>
      <c r="N65" s="101">
        <v>5.62</v>
      </c>
      <c r="O65" s="101">
        <v>31.2</v>
      </c>
      <c r="P65" s="101">
        <v>0.08</v>
      </c>
      <c r="Q65" s="101">
        <v>0</v>
      </c>
      <c r="R65" s="139">
        <v>1E-3</v>
      </c>
      <c r="S65" s="139">
        <v>0.04</v>
      </c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</row>
    <row r="66" spans="1:38" ht="13.5">
      <c r="A66" s="106">
        <v>3</v>
      </c>
      <c r="B66" s="95" t="s">
        <v>10</v>
      </c>
      <c r="C66" s="102"/>
      <c r="D66" s="141">
        <f>SUM(D63:D65)</f>
        <v>12.440000000000001</v>
      </c>
      <c r="E66" s="141">
        <f>SUM(E63:E65)</f>
        <v>19.240000000000002</v>
      </c>
      <c r="F66" s="141">
        <f>SUM(F63:F65)</f>
        <v>59.220999999999997</v>
      </c>
      <c r="G66" s="141">
        <f>SUM(G63:G65)</f>
        <v>427.76</v>
      </c>
      <c r="H66" s="113"/>
      <c r="I66" s="141">
        <f t="shared" ref="I66:S66" si="17">SUM(I63:I65)</f>
        <v>0.14000000000000001</v>
      </c>
      <c r="J66" s="141">
        <f t="shared" si="17"/>
        <v>0.22999999999999998</v>
      </c>
      <c r="K66" s="141">
        <f t="shared" si="17"/>
        <v>27.700000000000003</v>
      </c>
      <c r="L66" s="141">
        <f t="shared" si="17"/>
        <v>1.4000000000000001</v>
      </c>
      <c r="M66" s="141">
        <f t="shared" si="17"/>
        <v>296.37</v>
      </c>
      <c r="N66" s="141">
        <f t="shared" si="17"/>
        <v>48.62</v>
      </c>
      <c r="O66" s="141">
        <f t="shared" si="17"/>
        <v>239.25</v>
      </c>
      <c r="P66" s="141">
        <f t="shared" si="17"/>
        <v>1.59</v>
      </c>
      <c r="Q66" s="141">
        <f t="shared" si="17"/>
        <v>5.0000000000000001E-3</v>
      </c>
      <c r="R66" s="165">
        <f t="shared" si="17"/>
        <v>3.0000000000000001E-3</v>
      </c>
      <c r="S66" s="165">
        <f t="shared" si="17"/>
        <v>0.192</v>
      </c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</row>
    <row r="67" spans="1:38">
      <c r="A67" s="106">
        <v>3</v>
      </c>
      <c r="B67" s="98" t="s">
        <v>29</v>
      </c>
      <c r="C67" s="91"/>
      <c r="D67" s="94"/>
      <c r="E67" s="94"/>
      <c r="F67" s="94"/>
      <c r="G67" s="94"/>
      <c r="H67" s="107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U67" s="123"/>
      <c r="V67" s="123"/>
      <c r="W67" s="123"/>
      <c r="X67" s="123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</row>
    <row r="68" spans="1:38" ht="15">
      <c r="A68" s="106">
        <v>3</v>
      </c>
      <c r="B68" s="16" t="s">
        <v>68</v>
      </c>
      <c r="C68" s="91">
        <v>0.01</v>
      </c>
      <c r="D68" s="99">
        <v>0.41</v>
      </c>
      <c r="E68" s="99">
        <v>0.41</v>
      </c>
      <c r="F68" s="99">
        <v>9.8000000000000007</v>
      </c>
      <c r="G68" s="99">
        <v>44.41</v>
      </c>
      <c r="H68" s="113"/>
      <c r="I68" s="113">
        <v>0.2</v>
      </c>
      <c r="J68" s="113">
        <v>0.1</v>
      </c>
      <c r="K68" s="113">
        <v>4.95</v>
      </c>
      <c r="L68" s="113">
        <v>7.9</v>
      </c>
      <c r="M68" s="164">
        <v>15.75</v>
      </c>
      <c r="N68" s="113">
        <v>26</v>
      </c>
      <c r="O68" s="113">
        <v>62.25</v>
      </c>
      <c r="P68" s="113">
        <v>4.05</v>
      </c>
      <c r="Q68" s="165">
        <v>0.01</v>
      </c>
      <c r="R68" s="165">
        <v>0</v>
      </c>
      <c r="S68" s="113">
        <v>7.4999999999999997E-2</v>
      </c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</row>
    <row r="69" spans="1:38">
      <c r="A69" s="106">
        <v>3</v>
      </c>
      <c r="B69" s="98" t="s">
        <v>30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1:38" ht="15">
      <c r="A70" s="106">
        <v>3</v>
      </c>
      <c r="B70" s="102" t="s">
        <v>187</v>
      </c>
      <c r="C70" s="91">
        <v>1.6666666666666666E-2</v>
      </c>
      <c r="D70" s="109">
        <v>3.27</v>
      </c>
      <c r="E70" s="109">
        <v>3.8</v>
      </c>
      <c r="F70" s="109">
        <v>7.82</v>
      </c>
      <c r="G70" s="109">
        <v>81.400000000000006</v>
      </c>
      <c r="H70" s="164">
        <v>90</v>
      </c>
      <c r="I70" s="101">
        <v>1.4999999999999999E-2</v>
      </c>
      <c r="J70" s="101">
        <v>4.4999999999999998E-2</v>
      </c>
      <c r="K70" s="101">
        <v>19.68</v>
      </c>
      <c r="L70" s="101">
        <v>2.3299999999999996</v>
      </c>
      <c r="M70" s="101">
        <v>123.05</v>
      </c>
      <c r="N70" s="101">
        <v>8.75</v>
      </c>
      <c r="O70" s="101">
        <v>31.75</v>
      </c>
      <c r="P70" s="101">
        <v>0.1</v>
      </c>
      <c r="Q70" s="101">
        <v>1E-3</v>
      </c>
      <c r="R70" s="139">
        <v>1E-3</v>
      </c>
      <c r="S70" s="139">
        <v>4.4999999999999998E-2</v>
      </c>
    </row>
    <row r="71" spans="1:38" ht="25.5">
      <c r="A71" s="106">
        <v>3</v>
      </c>
      <c r="B71" s="16" t="s">
        <v>62</v>
      </c>
      <c r="C71" s="91">
        <v>5.5555555555555558E-3</v>
      </c>
      <c r="D71" s="103">
        <v>5.55</v>
      </c>
      <c r="E71" s="103">
        <v>3.67</v>
      </c>
      <c r="F71" s="103">
        <v>16.25</v>
      </c>
      <c r="G71" s="103">
        <v>156.30000000000001</v>
      </c>
      <c r="H71" s="107" t="s">
        <v>75</v>
      </c>
      <c r="I71" s="101">
        <v>0.04</v>
      </c>
      <c r="J71" s="101">
        <v>0.04</v>
      </c>
      <c r="K71" s="101">
        <v>110.4</v>
      </c>
      <c r="L71" s="101">
        <v>2.2799999999999998</v>
      </c>
      <c r="M71" s="101">
        <v>57.8</v>
      </c>
      <c r="N71" s="101">
        <v>6.6</v>
      </c>
      <c r="O71" s="101">
        <v>50.22</v>
      </c>
      <c r="P71" s="101">
        <v>0.3</v>
      </c>
      <c r="Q71" s="101">
        <v>2E-3</v>
      </c>
      <c r="R71" s="139">
        <v>1E-3</v>
      </c>
      <c r="S71" s="139">
        <v>0.05</v>
      </c>
    </row>
    <row r="72" spans="1:38">
      <c r="A72" s="106">
        <v>3</v>
      </c>
      <c r="B72" s="102" t="s">
        <v>140</v>
      </c>
      <c r="C72" s="110" t="s">
        <v>188</v>
      </c>
      <c r="D72" s="102">
        <v>6.18</v>
      </c>
      <c r="E72" s="102">
        <v>6.46</v>
      </c>
      <c r="F72" s="102">
        <v>4.78</v>
      </c>
      <c r="G72" s="102">
        <v>80.86</v>
      </c>
      <c r="H72" s="102" t="s">
        <v>189</v>
      </c>
      <c r="I72" s="101">
        <v>2.8000000000000004E-2</v>
      </c>
      <c r="J72" s="101">
        <v>0.06</v>
      </c>
      <c r="K72" s="101">
        <v>113.04</v>
      </c>
      <c r="L72" s="101">
        <v>0.63</v>
      </c>
      <c r="M72" s="101">
        <v>48</v>
      </c>
      <c r="N72" s="101">
        <v>15.6</v>
      </c>
      <c r="O72" s="101">
        <v>48.05</v>
      </c>
      <c r="P72" s="101">
        <v>0.11</v>
      </c>
      <c r="Q72" s="139">
        <v>4.4999999999999998E-2</v>
      </c>
      <c r="R72" s="139">
        <v>5.0000000000000001E-3</v>
      </c>
      <c r="S72" s="139">
        <v>0.97</v>
      </c>
    </row>
    <row r="73" spans="1:38">
      <c r="A73" s="106">
        <v>3</v>
      </c>
      <c r="B73" s="16" t="s">
        <v>58</v>
      </c>
      <c r="C73" s="91">
        <v>7.6923076923076927E-3</v>
      </c>
      <c r="D73" s="92">
        <v>2.7733333333333334</v>
      </c>
      <c r="E73" s="92">
        <v>5.51</v>
      </c>
      <c r="F73" s="92">
        <v>20.16</v>
      </c>
      <c r="G73" s="92">
        <v>120.81333333333333</v>
      </c>
      <c r="H73" s="107" t="s">
        <v>190</v>
      </c>
      <c r="I73" s="101">
        <v>7.0000000000000007E-2</v>
      </c>
      <c r="J73" s="101">
        <v>7.0000000000000007E-2</v>
      </c>
      <c r="K73" s="101">
        <v>20.626666666666665</v>
      </c>
      <c r="L73" s="101">
        <v>8.84</v>
      </c>
      <c r="M73" s="101">
        <v>33.799999999999997</v>
      </c>
      <c r="N73" s="101">
        <v>12.27</v>
      </c>
      <c r="O73" s="101">
        <v>72.8</v>
      </c>
      <c r="P73" s="101">
        <v>0.08</v>
      </c>
      <c r="Q73" s="101">
        <v>2E-3</v>
      </c>
      <c r="R73" s="139">
        <v>1E-3</v>
      </c>
      <c r="S73" s="139">
        <v>0.05</v>
      </c>
    </row>
    <row r="74" spans="1:38">
      <c r="A74" s="106">
        <v>3</v>
      </c>
      <c r="B74" s="16" t="s">
        <v>41</v>
      </c>
      <c r="C74" s="91">
        <v>5.5555555555555558E-3</v>
      </c>
      <c r="D74" s="94">
        <v>0.14000000000000001</v>
      </c>
      <c r="E74" s="94">
        <v>0.14000000000000001</v>
      </c>
      <c r="F74" s="94">
        <v>21.49</v>
      </c>
      <c r="G74" s="94">
        <v>87.84</v>
      </c>
      <c r="H74" s="107" t="s">
        <v>174</v>
      </c>
      <c r="I74" s="101">
        <v>0.01</v>
      </c>
      <c r="J74" s="101">
        <v>0.01</v>
      </c>
      <c r="K74" s="101">
        <v>4.08</v>
      </c>
      <c r="L74" s="101">
        <v>6.5</v>
      </c>
      <c r="M74" s="140">
        <v>8</v>
      </c>
      <c r="N74" s="101">
        <v>9.1</v>
      </c>
      <c r="O74" s="101">
        <v>10</v>
      </c>
      <c r="P74" s="101">
        <v>0.19</v>
      </c>
      <c r="Q74" s="139">
        <v>0</v>
      </c>
      <c r="R74" s="139">
        <v>0</v>
      </c>
      <c r="S74" s="139">
        <v>0</v>
      </c>
    </row>
    <row r="75" spans="1:38">
      <c r="A75" s="106">
        <v>3</v>
      </c>
      <c r="B75" s="16" t="s">
        <v>11</v>
      </c>
      <c r="C75" s="91">
        <v>3.3333333333333333E-2</v>
      </c>
      <c r="D75" s="94">
        <v>2.2999999999999998</v>
      </c>
      <c r="E75" s="94">
        <v>0.25</v>
      </c>
      <c r="F75" s="94">
        <v>14.75</v>
      </c>
      <c r="G75" s="94">
        <v>70.3</v>
      </c>
      <c r="H75" s="107" t="s">
        <v>185</v>
      </c>
      <c r="I75" s="101">
        <v>0.03</v>
      </c>
      <c r="J75" s="101">
        <v>0</v>
      </c>
      <c r="K75" s="101">
        <v>0</v>
      </c>
      <c r="L75" s="101">
        <v>0</v>
      </c>
      <c r="M75" s="101">
        <v>4.95</v>
      </c>
      <c r="N75" s="101">
        <v>3.45</v>
      </c>
      <c r="O75" s="101">
        <v>16.5</v>
      </c>
      <c r="P75" s="101">
        <v>0.28000000000000003</v>
      </c>
      <c r="Q75" s="101">
        <v>8.9999999999999993E-3</v>
      </c>
      <c r="R75" s="139">
        <v>2E-3</v>
      </c>
      <c r="S75" s="139">
        <v>4.3999999999999997E-2</v>
      </c>
    </row>
    <row r="76" spans="1:38">
      <c r="A76" s="106">
        <v>3</v>
      </c>
      <c r="B76" s="16" t="s">
        <v>12</v>
      </c>
      <c r="C76" s="91">
        <v>2.8571428571428571E-2</v>
      </c>
      <c r="D76" s="94">
        <v>1.04</v>
      </c>
      <c r="E76" s="94">
        <v>0.14000000000000001</v>
      </c>
      <c r="F76" s="94">
        <v>11.43</v>
      </c>
      <c r="G76" s="94">
        <v>49.1</v>
      </c>
      <c r="H76" s="107" t="s">
        <v>185</v>
      </c>
      <c r="I76" s="101">
        <v>8.7499999999999994E-2</v>
      </c>
      <c r="J76" s="101">
        <v>8.7499999999999994E-2</v>
      </c>
      <c r="K76" s="101">
        <v>0</v>
      </c>
      <c r="L76" s="101">
        <v>0</v>
      </c>
      <c r="M76" s="101">
        <v>6.3</v>
      </c>
      <c r="N76" s="101">
        <v>6.65</v>
      </c>
      <c r="O76" s="101">
        <v>12.95</v>
      </c>
      <c r="P76" s="101">
        <v>0.17499999999999999</v>
      </c>
      <c r="Q76" s="101">
        <v>0</v>
      </c>
      <c r="R76" s="139">
        <v>0</v>
      </c>
      <c r="S76" s="139">
        <v>0</v>
      </c>
    </row>
    <row r="77" spans="1:38" ht="15">
      <c r="A77" s="106">
        <v>3</v>
      </c>
      <c r="B77" s="95" t="s">
        <v>44</v>
      </c>
      <c r="C77" s="102"/>
      <c r="D77" s="99">
        <f>SUM(D70:D76)</f>
        <v>21.253333333333334</v>
      </c>
      <c r="E77" s="99">
        <f>SUM(E70:E76)</f>
        <v>19.97</v>
      </c>
      <c r="F77" s="99">
        <f>SUM(F70:F76)</f>
        <v>96.68</v>
      </c>
      <c r="G77" s="99">
        <f>SUM(G70:G76)</f>
        <v>646.61333333333334</v>
      </c>
      <c r="H77" s="113"/>
      <c r="I77" s="141">
        <f t="shared" ref="I77:S77" si="18">SUM(I70:I76)</f>
        <v>0.28050000000000003</v>
      </c>
      <c r="J77" s="141">
        <f t="shared" si="18"/>
        <v>0.3125</v>
      </c>
      <c r="K77" s="141">
        <f t="shared" si="18"/>
        <v>267.82666666666665</v>
      </c>
      <c r="L77" s="141">
        <f t="shared" si="18"/>
        <v>20.58</v>
      </c>
      <c r="M77" s="141">
        <f t="shared" si="18"/>
        <v>281.89999999999998</v>
      </c>
      <c r="N77" s="141">
        <f t="shared" si="18"/>
        <v>62.42</v>
      </c>
      <c r="O77" s="141">
        <f t="shared" si="18"/>
        <v>242.26999999999998</v>
      </c>
      <c r="P77" s="141">
        <f t="shared" si="18"/>
        <v>1.2350000000000001</v>
      </c>
      <c r="Q77" s="141">
        <f t="shared" si="18"/>
        <v>5.9000000000000004E-2</v>
      </c>
      <c r="R77" s="141">
        <f t="shared" si="18"/>
        <v>0.01</v>
      </c>
      <c r="S77" s="165">
        <f t="shared" si="18"/>
        <v>1.159</v>
      </c>
    </row>
    <row r="78" spans="1:38" ht="15">
      <c r="A78" s="106">
        <v>3</v>
      </c>
      <c r="B78" s="98" t="s">
        <v>31</v>
      </c>
      <c r="C78" s="102"/>
      <c r="D78" s="175"/>
      <c r="E78" s="175"/>
      <c r="F78" s="175"/>
      <c r="G78" s="175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</row>
    <row r="79" spans="1:38">
      <c r="A79" s="106">
        <v>3</v>
      </c>
      <c r="B79" s="102" t="s">
        <v>141</v>
      </c>
      <c r="C79" s="102">
        <v>60</v>
      </c>
      <c r="D79" s="102">
        <v>3.08</v>
      </c>
      <c r="E79" s="102">
        <v>3.2</v>
      </c>
      <c r="F79" s="102">
        <v>10.32</v>
      </c>
      <c r="G79" s="102">
        <v>90.2</v>
      </c>
      <c r="H79" s="164" t="s">
        <v>267</v>
      </c>
      <c r="I79" s="101">
        <v>0.01</v>
      </c>
      <c r="J79" s="101">
        <v>7.0000000000000007E-2</v>
      </c>
      <c r="K79" s="101">
        <v>73.2</v>
      </c>
      <c r="L79" s="101">
        <v>0.12</v>
      </c>
      <c r="M79" s="101">
        <v>44</v>
      </c>
      <c r="N79" s="101">
        <v>6.8</v>
      </c>
      <c r="O79" s="101">
        <v>31.2</v>
      </c>
      <c r="P79" s="101">
        <v>0.13</v>
      </c>
      <c r="Q79" s="101">
        <v>2E-3</v>
      </c>
      <c r="R79" s="139">
        <v>2E-3</v>
      </c>
      <c r="S79" s="139">
        <v>4.1000000000000002E-2</v>
      </c>
    </row>
    <row r="80" spans="1:38" ht="25.5">
      <c r="A80" s="106">
        <v>3</v>
      </c>
      <c r="B80" s="111" t="s">
        <v>191</v>
      </c>
      <c r="C80" s="91">
        <v>1.6666666666666666E-2</v>
      </c>
      <c r="D80" s="102">
        <v>0.8</v>
      </c>
      <c r="E80" s="102">
        <v>2.5499999999999998</v>
      </c>
      <c r="F80" s="102">
        <v>6.45</v>
      </c>
      <c r="G80" s="102">
        <v>50</v>
      </c>
      <c r="H80" s="102">
        <v>62</v>
      </c>
      <c r="I80" s="101">
        <v>0.01</v>
      </c>
      <c r="J80" s="101">
        <v>0.02</v>
      </c>
      <c r="K80" s="101">
        <v>0.02</v>
      </c>
      <c r="L80" s="101">
        <v>7.46</v>
      </c>
      <c r="M80" s="101">
        <v>31</v>
      </c>
      <c r="N80" s="101">
        <v>5.56</v>
      </c>
      <c r="O80" s="101">
        <v>8.5</v>
      </c>
      <c r="P80" s="101">
        <v>0.1</v>
      </c>
      <c r="Q80" s="101">
        <v>1E-3</v>
      </c>
      <c r="R80" s="139">
        <v>0</v>
      </c>
      <c r="S80" s="139">
        <v>0.04</v>
      </c>
    </row>
    <row r="81" spans="1:25">
      <c r="A81" s="106">
        <v>3</v>
      </c>
      <c r="B81" s="16" t="s">
        <v>11</v>
      </c>
      <c r="C81" s="112" t="s">
        <v>192</v>
      </c>
      <c r="D81" s="94">
        <f>D75*20/30</f>
        <v>1.5333333333333334</v>
      </c>
      <c r="E81" s="94">
        <f t="shared" ref="E81:G81" si="19">E75*20/30</f>
        <v>0.16666666666666666</v>
      </c>
      <c r="F81" s="94">
        <f t="shared" si="19"/>
        <v>9.8333333333333339</v>
      </c>
      <c r="G81" s="94">
        <f t="shared" si="19"/>
        <v>46.866666666666667</v>
      </c>
      <c r="H81" s="107" t="s">
        <v>185</v>
      </c>
      <c r="I81" s="101">
        <f>I75*20/30</f>
        <v>0.02</v>
      </c>
      <c r="J81" s="101">
        <f t="shared" ref="J81:P81" si="20">J75*20/30</f>
        <v>0</v>
      </c>
      <c r="K81" s="101">
        <f t="shared" si="20"/>
        <v>0</v>
      </c>
      <c r="L81" s="101">
        <f t="shared" si="20"/>
        <v>0</v>
      </c>
      <c r="M81" s="101">
        <f t="shared" si="20"/>
        <v>3.3</v>
      </c>
      <c r="N81" s="101">
        <f t="shared" si="20"/>
        <v>2.2999999999999998</v>
      </c>
      <c r="O81" s="101">
        <f t="shared" si="20"/>
        <v>11</v>
      </c>
      <c r="P81" s="101">
        <f t="shared" si="20"/>
        <v>0.18666666666666668</v>
      </c>
      <c r="Q81" s="101">
        <v>0</v>
      </c>
      <c r="R81" s="139">
        <v>0</v>
      </c>
      <c r="S81" s="139">
        <v>3.0000000000000001E-3</v>
      </c>
    </row>
    <row r="82" spans="1:25" ht="15">
      <c r="A82" s="106">
        <v>3</v>
      </c>
      <c r="B82" s="16" t="s">
        <v>193</v>
      </c>
      <c r="C82" s="104" t="s">
        <v>131</v>
      </c>
      <c r="D82" s="109">
        <v>0.2</v>
      </c>
      <c r="E82" s="109">
        <v>0</v>
      </c>
      <c r="F82" s="109">
        <v>0</v>
      </c>
      <c r="G82" s="109">
        <v>1.4</v>
      </c>
      <c r="H82" s="102" t="s">
        <v>194</v>
      </c>
      <c r="I82" s="101">
        <v>0</v>
      </c>
      <c r="J82" s="101">
        <v>0.01</v>
      </c>
      <c r="K82" s="101">
        <v>0.3</v>
      </c>
      <c r="L82" s="101">
        <v>0.04</v>
      </c>
      <c r="M82" s="101">
        <v>4.5</v>
      </c>
      <c r="N82" s="101">
        <v>3.8</v>
      </c>
      <c r="O82" s="101">
        <v>7.2</v>
      </c>
      <c r="P82" s="101">
        <v>0.01</v>
      </c>
      <c r="Q82" s="101">
        <v>0</v>
      </c>
      <c r="R82" s="139">
        <v>0</v>
      </c>
      <c r="S82" s="139">
        <v>0</v>
      </c>
    </row>
    <row r="83" spans="1:25" ht="15">
      <c r="A83" s="106">
        <v>3</v>
      </c>
      <c r="B83" s="95" t="s">
        <v>14</v>
      </c>
      <c r="C83" s="102"/>
      <c r="D83" s="99">
        <f>SUM(D79:D82)</f>
        <v>5.6133333333333333</v>
      </c>
      <c r="E83" s="99">
        <f>SUM(E79:E82)</f>
        <v>5.916666666666667</v>
      </c>
      <c r="F83" s="99">
        <f>SUM(F79:F82)</f>
        <v>26.603333333333332</v>
      </c>
      <c r="G83" s="99">
        <f>SUM(G79:G82)</f>
        <v>188.46666666666667</v>
      </c>
      <c r="H83" s="113"/>
      <c r="I83" s="108">
        <f t="shared" ref="I83:S83" si="21">SUM(I79:I82)</f>
        <v>0.04</v>
      </c>
      <c r="J83" s="108">
        <f t="shared" si="21"/>
        <v>0.1</v>
      </c>
      <c r="K83" s="108">
        <f t="shared" si="21"/>
        <v>73.52</v>
      </c>
      <c r="L83" s="108">
        <f t="shared" si="21"/>
        <v>7.62</v>
      </c>
      <c r="M83" s="108">
        <f t="shared" si="21"/>
        <v>82.8</v>
      </c>
      <c r="N83" s="108">
        <f t="shared" si="21"/>
        <v>18.46</v>
      </c>
      <c r="O83" s="108">
        <f t="shared" si="21"/>
        <v>57.900000000000006</v>
      </c>
      <c r="P83" s="108">
        <f t="shared" si="21"/>
        <v>0.42666666666666669</v>
      </c>
      <c r="Q83" s="108">
        <f t="shared" si="21"/>
        <v>3.0000000000000001E-3</v>
      </c>
      <c r="R83" s="108">
        <f t="shared" si="21"/>
        <v>2E-3</v>
      </c>
      <c r="S83" s="176">
        <f t="shared" si="21"/>
        <v>8.4000000000000005E-2</v>
      </c>
    </row>
    <row r="84" spans="1:25" ht="13.5">
      <c r="A84" s="106">
        <v>3</v>
      </c>
      <c r="B84" s="95" t="s">
        <v>15</v>
      </c>
      <c r="C84" s="102"/>
      <c r="D84" s="101">
        <f>D66+D68+D77+D83</f>
        <v>39.716666666666669</v>
      </c>
      <c r="E84" s="101">
        <f t="shared" ref="E84:G84" si="22">E66+E68+E77+E83</f>
        <v>45.536666666666669</v>
      </c>
      <c r="F84" s="101">
        <f t="shared" si="22"/>
        <v>192.30433333333335</v>
      </c>
      <c r="G84" s="101">
        <f t="shared" si="22"/>
        <v>1307.25</v>
      </c>
      <c r="H84" s="101"/>
      <c r="I84" s="101">
        <f>I66+I68+I77+I83</f>
        <v>0.66050000000000009</v>
      </c>
      <c r="J84" s="101">
        <f t="shared" ref="J84:S84" si="23">J66+J68+J77+J83</f>
        <v>0.74249999999999994</v>
      </c>
      <c r="K84" s="101">
        <f t="shared" si="23"/>
        <v>373.99666666666667</v>
      </c>
      <c r="L84" s="101">
        <f t="shared" si="23"/>
        <v>37.5</v>
      </c>
      <c r="M84" s="101">
        <f t="shared" si="23"/>
        <v>676.81999999999994</v>
      </c>
      <c r="N84" s="101">
        <f t="shared" si="23"/>
        <v>155.50000000000003</v>
      </c>
      <c r="O84" s="101">
        <f t="shared" si="23"/>
        <v>601.66999999999996</v>
      </c>
      <c r="P84" s="101">
        <f t="shared" si="23"/>
        <v>7.3016666666666667</v>
      </c>
      <c r="Q84" s="139">
        <f t="shared" si="23"/>
        <v>7.7000000000000013E-2</v>
      </c>
      <c r="R84" s="139">
        <f t="shared" si="23"/>
        <v>1.5000000000000001E-2</v>
      </c>
      <c r="S84" s="101">
        <f t="shared" si="23"/>
        <v>1.5100000000000002</v>
      </c>
    </row>
    <row r="85" spans="1:25">
      <c r="A85" s="218" t="s">
        <v>51</v>
      </c>
      <c r="B85" s="218"/>
      <c r="C85" s="218"/>
      <c r="D85" s="218"/>
      <c r="E85" s="218"/>
      <c r="F85" s="218"/>
      <c r="G85" s="218"/>
      <c r="H85" s="218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</row>
    <row r="86" spans="1:25">
      <c r="A86" s="106">
        <v>4</v>
      </c>
      <c r="B86" s="98" t="s">
        <v>28</v>
      </c>
      <c r="C86" s="91"/>
      <c r="D86" s="94"/>
      <c r="E86" s="94"/>
      <c r="F86" s="94"/>
      <c r="G86" s="94"/>
      <c r="H86" s="107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</row>
    <row r="87" spans="1:25" ht="15">
      <c r="A87" s="106">
        <v>4</v>
      </c>
      <c r="B87" s="16" t="s">
        <v>61</v>
      </c>
      <c r="C87" s="91">
        <v>5.5555555555555558E-3</v>
      </c>
      <c r="D87" s="102">
        <v>3.28</v>
      </c>
      <c r="E87" s="102">
        <v>4.08</v>
      </c>
      <c r="F87" s="102">
        <v>29.24</v>
      </c>
      <c r="G87" s="94">
        <v>180.5</v>
      </c>
      <c r="H87" s="107" t="s">
        <v>195</v>
      </c>
      <c r="I87" s="102">
        <v>0.05</v>
      </c>
      <c r="J87" s="102">
        <v>7.0000000000000007E-2</v>
      </c>
      <c r="K87" s="109">
        <v>7.44</v>
      </c>
      <c r="L87" s="109">
        <v>1.9</v>
      </c>
      <c r="M87" s="102">
        <v>114.3</v>
      </c>
      <c r="N87" s="102">
        <v>19.05</v>
      </c>
      <c r="O87" s="102">
        <v>97</v>
      </c>
      <c r="P87" s="102">
        <v>0.42</v>
      </c>
      <c r="Q87" s="102">
        <v>0.01</v>
      </c>
      <c r="R87" s="102">
        <v>4.0000000000000001E-3</v>
      </c>
      <c r="S87" s="139">
        <v>0.185</v>
      </c>
      <c r="T87" s="53"/>
      <c r="U87" s="53"/>
      <c r="V87" s="53"/>
      <c r="W87" s="53"/>
      <c r="X87" s="53"/>
      <c r="Y87" s="53"/>
    </row>
    <row r="88" spans="1:25">
      <c r="A88" s="106">
        <v>4</v>
      </c>
      <c r="B88" s="16" t="s">
        <v>18</v>
      </c>
      <c r="C88" s="91">
        <v>5.0000000000000001E-3</v>
      </c>
      <c r="D88" s="92">
        <v>3.17</v>
      </c>
      <c r="E88" s="92">
        <v>3.68</v>
      </c>
      <c r="F88" s="92">
        <v>15.96</v>
      </c>
      <c r="G88" s="92">
        <v>97.1</v>
      </c>
      <c r="H88" s="107" t="s">
        <v>175</v>
      </c>
      <c r="I88" s="101">
        <v>0.03</v>
      </c>
      <c r="J88" s="101">
        <v>0.1</v>
      </c>
      <c r="K88" s="101">
        <v>15.3</v>
      </c>
      <c r="L88" s="101">
        <v>0.52</v>
      </c>
      <c r="M88" s="140">
        <v>109</v>
      </c>
      <c r="N88" s="101">
        <v>15</v>
      </c>
      <c r="O88" s="101">
        <v>95</v>
      </c>
      <c r="P88" s="101">
        <v>0.9</v>
      </c>
      <c r="Q88" s="139">
        <v>8.9999999999999993E-3</v>
      </c>
      <c r="R88" s="139">
        <v>1E-3</v>
      </c>
      <c r="S88" s="139">
        <v>0.02</v>
      </c>
      <c r="T88" s="53"/>
      <c r="U88" s="53"/>
      <c r="V88" s="53"/>
      <c r="W88" s="53"/>
      <c r="X88" s="53"/>
      <c r="Y88" s="53"/>
    </row>
    <row r="89" spans="1:25">
      <c r="A89" s="106">
        <v>4</v>
      </c>
      <c r="B89" s="16" t="s">
        <v>196</v>
      </c>
      <c r="C89" s="91">
        <v>3.3333333333333333E-2</v>
      </c>
      <c r="D89" s="94">
        <v>3.8666666666666671</v>
      </c>
      <c r="E89" s="94">
        <v>3.0999999999999996</v>
      </c>
      <c r="F89" s="94">
        <v>9.8333333333333339</v>
      </c>
      <c r="G89" s="94">
        <v>82.733333333333334</v>
      </c>
      <c r="H89" s="107" t="s">
        <v>171</v>
      </c>
      <c r="I89" s="101">
        <v>0.03</v>
      </c>
      <c r="J89" s="101">
        <v>0.05</v>
      </c>
      <c r="K89" s="101">
        <v>58</v>
      </c>
      <c r="L89" s="101">
        <v>0.3</v>
      </c>
      <c r="M89" s="140">
        <v>99.01</v>
      </c>
      <c r="N89" s="101">
        <v>5.3</v>
      </c>
      <c r="O89" s="101">
        <v>53</v>
      </c>
      <c r="P89" s="101">
        <v>0.1</v>
      </c>
      <c r="Q89" s="139">
        <v>1E-3</v>
      </c>
      <c r="R89" s="139">
        <v>1.1999999999999999E-3</v>
      </c>
      <c r="S89" s="139">
        <v>2.9000000000000001E-2</v>
      </c>
      <c r="T89" s="53"/>
      <c r="U89" s="53"/>
      <c r="V89" s="53"/>
      <c r="W89" s="53"/>
      <c r="X89" s="53"/>
      <c r="Y89" s="53"/>
    </row>
    <row r="90" spans="1:25">
      <c r="A90" s="106">
        <v>4</v>
      </c>
      <c r="B90" s="16" t="s">
        <v>179</v>
      </c>
      <c r="C90" s="91">
        <v>20</v>
      </c>
      <c r="D90" s="94">
        <v>1.6</v>
      </c>
      <c r="E90" s="94">
        <v>2</v>
      </c>
      <c r="F90" s="94">
        <v>14.8</v>
      </c>
      <c r="G90" s="94">
        <v>63.2</v>
      </c>
      <c r="H90" s="107" t="s">
        <v>185</v>
      </c>
      <c r="I90" s="102">
        <v>0.02</v>
      </c>
      <c r="J90" s="102">
        <v>0.02</v>
      </c>
      <c r="K90" s="102">
        <v>0</v>
      </c>
      <c r="L90" s="102">
        <v>0</v>
      </c>
      <c r="M90" s="102">
        <v>3.7</v>
      </c>
      <c r="N90" s="102">
        <v>5</v>
      </c>
      <c r="O90" s="102">
        <v>1.7</v>
      </c>
      <c r="P90" s="102">
        <v>0.64</v>
      </c>
      <c r="Q90" s="139">
        <v>0</v>
      </c>
      <c r="R90" s="102">
        <v>0</v>
      </c>
      <c r="S90" s="139">
        <v>0</v>
      </c>
      <c r="T90" s="53"/>
      <c r="U90" s="53"/>
      <c r="V90" s="53"/>
      <c r="W90" s="53"/>
      <c r="X90" s="53"/>
      <c r="Y90" s="53"/>
    </row>
    <row r="91" spans="1:25" ht="13.5">
      <c r="A91" s="106">
        <v>4</v>
      </c>
      <c r="B91" s="95" t="s">
        <v>9</v>
      </c>
      <c r="C91" s="91"/>
      <c r="D91" s="97">
        <f>SUM(D87:D90)</f>
        <v>11.916666666666666</v>
      </c>
      <c r="E91" s="97">
        <f>SUM(E87:E90)</f>
        <v>12.86</v>
      </c>
      <c r="F91" s="97">
        <f>SUM(F87:F90)</f>
        <v>69.833333333333343</v>
      </c>
      <c r="G91" s="97">
        <f>SUM(G87:G90)</f>
        <v>423.53333333333336</v>
      </c>
      <c r="H91" s="162"/>
      <c r="I91" s="113">
        <f t="shared" ref="I91:S91" si="24">SUM(I87:I90)</f>
        <v>0.13</v>
      </c>
      <c r="J91" s="113">
        <f t="shared" si="24"/>
        <v>0.24000000000000002</v>
      </c>
      <c r="K91" s="114">
        <f t="shared" si="24"/>
        <v>80.740000000000009</v>
      </c>
      <c r="L91" s="114">
        <f t="shared" si="24"/>
        <v>2.7199999999999998</v>
      </c>
      <c r="M91" s="114">
        <f t="shared" si="24"/>
        <v>326.01</v>
      </c>
      <c r="N91" s="114">
        <f t="shared" si="24"/>
        <v>44.349999999999994</v>
      </c>
      <c r="O91" s="114">
        <f t="shared" si="24"/>
        <v>246.7</v>
      </c>
      <c r="P91" s="114">
        <f t="shared" si="24"/>
        <v>2.06</v>
      </c>
      <c r="Q91" s="114">
        <f t="shared" si="24"/>
        <v>0.02</v>
      </c>
      <c r="R91" s="114">
        <f t="shared" si="24"/>
        <v>6.1999999999999998E-3</v>
      </c>
      <c r="S91" s="165">
        <f t="shared" si="24"/>
        <v>0.23399999999999999</v>
      </c>
      <c r="T91" s="54"/>
      <c r="U91" s="54"/>
      <c r="V91" s="54"/>
      <c r="W91" s="54"/>
      <c r="X91" s="54"/>
      <c r="Y91" s="54"/>
    </row>
    <row r="92" spans="1:25">
      <c r="A92" s="106">
        <v>4</v>
      </c>
      <c r="B92" s="98" t="s">
        <v>29</v>
      </c>
      <c r="C92" s="91"/>
      <c r="D92" s="92"/>
      <c r="E92" s="92"/>
      <c r="F92" s="92"/>
      <c r="G92" s="92"/>
      <c r="H92" s="107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39"/>
    </row>
    <row r="93" spans="1:25" ht="15">
      <c r="A93" s="106">
        <v>4</v>
      </c>
      <c r="B93" s="16" t="s">
        <v>16</v>
      </c>
      <c r="C93" s="91">
        <v>6.6666666666666671E-3</v>
      </c>
      <c r="D93" s="147">
        <v>0.55000000000000004</v>
      </c>
      <c r="E93" s="147">
        <v>0.12</v>
      </c>
      <c r="F93" s="147">
        <v>10.1</v>
      </c>
      <c r="G93" s="147">
        <v>65.45</v>
      </c>
      <c r="H93" s="163"/>
      <c r="I93" s="113">
        <v>0.03</v>
      </c>
      <c r="J93" s="113">
        <v>0.02</v>
      </c>
      <c r="K93" s="113">
        <v>0</v>
      </c>
      <c r="L93" s="113">
        <v>1.5</v>
      </c>
      <c r="M93" s="113">
        <v>10</v>
      </c>
      <c r="N93" s="113">
        <v>10</v>
      </c>
      <c r="O93" s="113">
        <v>24</v>
      </c>
      <c r="P93" s="113">
        <v>0.1</v>
      </c>
      <c r="Q93" s="113">
        <v>0</v>
      </c>
      <c r="R93" s="113">
        <v>0</v>
      </c>
      <c r="S93" s="165">
        <v>0</v>
      </c>
    </row>
    <row r="94" spans="1:25" ht="15">
      <c r="A94" s="106">
        <v>4</v>
      </c>
      <c r="B94" s="98" t="s">
        <v>30</v>
      </c>
      <c r="C94" s="102"/>
      <c r="D94" s="109"/>
      <c r="E94" s="109"/>
      <c r="F94" s="109"/>
      <c r="G94" s="109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39"/>
    </row>
    <row r="95" spans="1:25" ht="25.5">
      <c r="A95" s="106">
        <v>4</v>
      </c>
      <c r="B95" s="111" t="s">
        <v>198</v>
      </c>
      <c r="C95" s="110" t="s">
        <v>199</v>
      </c>
      <c r="D95" s="101">
        <v>7.0000000000000007E-2</v>
      </c>
      <c r="E95" s="101">
        <v>5.74</v>
      </c>
      <c r="F95" s="101">
        <v>1.44</v>
      </c>
      <c r="G95" s="101">
        <v>50.4</v>
      </c>
      <c r="H95" s="102">
        <v>19</v>
      </c>
      <c r="I95" s="101">
        <v>0.04</v>
      </c>
      <c r="J95" s="101">
        <v>1.7999999999999999E-2</v>
      </c>
      <c r="K95" s="101">
        <v>3.8</v>
      </c>
      <c r="L95" s="101">
        <v>13.74</v>
      </c>
      <c r="M95" s="101">
        <v>3.4</v>
      </c>
      <c r="N95" s="101">
        <v>4.4000000000000004</v>
      </c>
      <c r="O95" s="101">
        <v>5.26</v>
      </c>
      <c r="P95" s="101">
        <v>0.36</v>
      </c>
      <c r="Q95" s="101">
        <v>2E-3</v>
      </c>
      <c r="R95" s="139">
        <v>0</v>
      </c>
      <c r="S95" s="139">
        <v>0.08</v>
      </c>
    </row>
    <row r="96" spans="1:25">
      <c r="A96" s="106">
        <v>4</v>
      </c>
      <c r="B96" s="102" t="s">
        <v>279</v>
      </c>
      <c r="C96" s="102" t="s">
        <v>152</v>
      </c>
      <c r="D96" s="101">
        <v>3.5419999999999998</v>
      </c>
      <c r="E96" s="101">
        <v>2.34</v>
      </c>
      <c r="F96" s="101">
        <v>16.489999999999998</v>
      </c>
      <c r="G96" s="101">
        <v>81.010000000000005</v>
      </c>
      <c r="H96" s="101" t="s">
        <v>280</v>
      </c>
      <c r="I96" s="101">
        <v>0.10619999999999999</v>
      </c>
      <c r="J96" s="101">
        <v>0.11</v>
      </c>
      <c r="K96" s="101">
        <v>80.760000000000005</v>
      </c>
      <c r="L96" s="101">
        <v>9.74</v>
      </c>
      <c r="M96" s="101">
        <v>18</v>
      </c>
      <c r="N96" s="101">
        <v>19.059999999999999</v>
      </c>
      <c r="O96" s="101">
        <v>16.68</v>
      </c>
      <c r="P96" s="101">
        <v>1.044</v>
      </c>
      <c r="Q96" s="101">
        <v>0</v>
      </c>
      <c r="R96" s="139">
        <v>1E-3</v>
      </c>
      <c r="S96" s="139">
        <v>0.04</v>
      </c>
    </row>
    <row r="97" spans="1:19" ht="25.5">
      <c r="A97" s="106">
        <v>4</v>
      </c>
      <c r="B97" s="111" t="s">
        <v>144</v>
      </c>
      <c r="C97" s="102" t="s">
        <v>80</v>
      </c>
      <c r="D97" s="151">
        <v>4.7</v>
      </c>
      <c r="E97" s="151">
        <v>6.7</v>
      </c>
      <c r="F97" s="151">
        <v>8.1</v>
      </c>
      <c r="G97" s="151">
        <v>116.7</v>
      </c>
      <c r="H97" s="164">
        <v>452</v>
      </c>
      <c r="I97" s="101">
        <v>0.06</v>
      </c>
      <c r="J97" s="101">
        <v>0.06</v>
      </c>
      <c r="K97" s="101">
        <v>10.6</v>
      </c>
      <c r="L97" s="101">
        <v>2.2000000000000002</v>
      </c>
      <c r="M97" s="101">
        <v>19</v>
      </c>
      <c r="N97" s="101">
        <v>10</v>
      </c>
      <c r="O97" s="101">
        <v>57.05</v>
      </c>
      <c r="P97" s="101">
        <v>1.2</v>
      </c>
      <c r="Q97" s="101">
        <v>0.01</v>
      </c>
      <c r="R97" s="139">
        <v>2E-3</v>
      </c>
      <c r="S97" s="139">
        <v>0.26</v>
      </c>
    </row>
    <row r="98" spans="1:19" ht="25.5">
      <c r="A98" s="106">
        <v>4</v>
      </c>
      <c r="B98" s="16" t="s">
        <v>50</v>
      </c>
      <c r="C98" s="91">
        <v>7.6923076923076927E-3</v>
      </c>
      <c r="D98" s="94">
        <v>3.68</v>
      </c>
      <c r="E98" s="94">
        <v>3.25</v>
      </c>
      <c r="F98" s="94">
        <v>25.08</v>
      </c>
      <c r="G98" s="94">
        <v>135.56</v>
      </c>
      <c r="H98" s="94" t="s">
        <v>184</v>
      </c>
      <c r="I98" s="101">
        <v>5.1999999999999998E-2</v>
      </c>
      <c r="J98" s="101">
        <v>2.5999999999999999E-2</v>
      </c>
      <c r="K98" s="101">
        <v>15.946666666666667</v>
      </c>
      <c r="L98" s="101">
        <v>0</v>
      </c>
      <c r="M98" s="101">
        <v>5.4</v>
      </c>
      <c r="N98" s="101">
        <v>6.24</v>
      </c>
      <c r="O98" s="101">
        <v>20.53</v>
      </c>
      <c r="P98" s="101">
        <v>0.6326666666666666</v>
      </c>
      <c r="Q98" s="139">
        <v>8.9999999999999993E-3</v>
      </c>
      <c r="R98" s="139">
        <v>0</v>
      </c>
      <c r="S98" s="139">
        <v>0.104</v>
      </c>
    </row>
    <row r="99" spans="1:19" ht="15">
      <c r="A99" s="106">
        <v>4</v>
      </c>
      <c r="B99" s="16" t="s">
        <v>193</v>
      </c>
      <c r="C99" s="104" t="s">
        <v>131</v>
      </c>
      <c r="D99" s="109">
        <v>0.2</v>
      </c>
      <c r="E99" s="109">
        <v>0</v>
      </c>
      <c r="F99" s="109">
        <v>0</v>
      </c>
      <c r="G99" s="109">
        <v>1.4</v>
      </c>
      <c r="H99" s="102" t="s">
        <v>194</v>
      </c>
      <c r="I99" s="101">
        <v>0</v>
      </c>
      <c r="J99" s="101">
        <v>0.01</v>
      </c>
      <c r="K99" s="101">
        <v>0.3</v>
      </c>
      <c r="L99" s="101">
        <v>0.04</v>
      </c>
      <c r="M99" s="101">
        <v>4.5</v>
      </c>
      <c r="N99" s="101">
        <v>3.8</v>
      </c>
      <c r="O99" s="101">
        <v>7.2</v>
      </c>
      <c r="P99" s="101">
        <v>0.01</v>
      </c>
      <c r="Q99" s="101">
        <v>0</v>
      </c>
      <c r="R99" s="139">
        <v>0</v>
      </c>
      <c r="S99" s="139">
        <v>0</v>
      </c>
    </row>
    <row r="100" spans="1:19">
      <c r="A100" s="106">
        <v>4</v>
      </c>
      <c r="B100" s="16" t="s">
        <v>11</v>
      </c>
      <c r="C100" s="91">
        <v>3.3333333333333333E-2</v>
      </c>
      <c r="D100" s="94">
        <v>2.2999999999999998</v>
      </c>
      <c r="E100" s="94">
        <v>0.25</v>
      </c>
      <c r="F100" s="94">
        <v>14.75</v>
      </c>
      <c r="G100" s="94">
        <v>70.3</v>
      </c>
      <c r="H100" s="107" t="s">
        <v>185</v>
      </c>
      <c r="I100" s="101">
        <v>0.03</v>
      </c>
      <c r="J100" s="101">
        <v>0</v>
      </c>
      <c r="K100" s="101">
        <v>0</v>
      </c>
      <c r="L100" s="101">
        <v>0</v>
      </c>
      <c r="M100" s="101">
        <v>4.95</v>
      </c>
      <c r="N100" s="101">
        <v>3.45</v>
      </c>
      <c r="O100" s="101">
        <v>16.5</v>
      </c>
      <c r="P100" s="101">
        <v>0.28000000000000003</v>
      </c>
      <c r="Q100" s="101">
        <v>8.9999999999999993E-3</v>
      </c>
      <c r="R100" s="139">
        <v>2E-3</v>
      </c>
      <c r="S100" s="139">
        <v>4.3999999999999997E-2</v>
      </c>
    </row>
    <row r="101" spans="1:19">
      <c r="A101" s="106">
        <v>4</v>
      </c>
      <c r="B101" s="16" t="s">
        <v>12</v>
      </c>
      <c r="C101" s="91">
        <v>2.8571428571428571E-2</v>
      </c>
      <c r="D101" s="94">
        <v>1.04</v>
      </c>
      <c r="E101" s="94">
        <v>0.14000000000000001</v>
      </c>
      <c r="F101" s="94">
        <v>11.43</v>
      </c>
      <c r="G101" s="94">
        <v>49.1</v>
      </c>
      <c r="H101" s="107" t="s">
        <v>185</v>
      </c>
      <c r="I101" s="101">
        <v>8.7499999999999994E-2</v>
      </c>
      <c r="J101" s="101">
        <v>8.7499999999999994E-2</v>
      </c>
      <c r="K101" s="101">
        <v>0</v>
      </c>
      <c r="L101" s="101">
        <v>0</v>
      </c>
      <c r="M101" s="101">
        <v>6.3</v>
      </c>
      <c r="N101" s="101">
        <v>6.65</v>
      </c>
      <c r="O101" s="101">
        <v>12.95</v>
      </c>
      <c r="P101" s="101">
        <v>0.17499999999999999</v>
      </c>
      <c r="Q101" s="101">
        <v>0</v>
      </c>
      <c r="R101" s="139">
        <v>0</v>
      </c>
      <c r="S101" s="139">
        <v>0</v>
      </c>
    </row>
    <row r="102" spans="1:19" ht="15">
      <c r="A102" s="106">
        <v>4</v>
      </c>
      <c r="B102" s="95" t="s">
        <v>44</v>
      </c>
      <c r="C102" s="102"/>
      <c r="D102" s="108">
        <f>SUM(D95:D101)</f>
        <v>15.531999999999996</v>
      </c>
      <c r="E102" s="108">
        <f>SUM(E95:E101)</f>
        <v>18.420000000000002</v>
      </c>
      <c r="F102" s="108">
        <f>SUM(F95:F101)</f>
        <v>77.289999999999992</v>
      </c>
      <c r="G102" s="108">
        <f>SUM(G95:G101)</f>
        <v>504.47</v>
      </c>
      <c r="H102" s="113"/>
      <c r="I102" s="141">
        <f t="shared" ref="I102:S102" si="25">SUM(I95:I101)</f>
        <v>0.37570000000000003</v>
      </c>
      <c r="J102" s="141">
        <f t="shared" si="25"/>
        <v>0.3115</v>
      </c>
      <c r="K102" s="141">
        <f t="shared" si="25"/>
        <v>111.40666666666667</v>
      </c>
      <c r="L102" s="141">
        <f t="shared" si="25"/>
        <v>25.72</v>
      </c>
      <c r="M102" s="141">
        <f t="shared" si="25"/>
        <v>61.55</v>
      </c>
      <c r="N102" s="141">
        <f t="shared" si="25"/>
        <v>53.6</v>
      </c>
      <c r="O102" s="141">
        <f t="shared" si="25"/>
        <v>136.16999999999999</v>
      </c>
      <c r="P102" s="141">
        <f t="shared" si="25"/>
        <v>3.7016666666666662</v>
      </c>
      <c r="Q102" s="141">
        <f t="shared" si="25"/>
        <v>0.03</v>
      </c>
      <c r="R102" s="141">
        <f t="shared" si="25"/>
        <v>5.0000000000000001E-3</v>
      </c>
      <c r="S102" s="165">
        <f t="shared" si="25"/>
        <v>0.52800000000000002</v>
      </c>
    </row>
    <row r="103" spans="1:19">
      <c r="A103" s="106">
        <v>4</v>
      </c>
      <c r="B103" s="98" t="s">
        <v>31</v>
      </c>
      <c r="C103" s="102"/>
      <c r="D103" s="101"/>
      <c r="E103" s="101"/>
      <c r="F103" s="101"/>
      <c r="G103" s="101"/>
      <c r="H103" s="101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39"/>
    </row>
    <row r="104" spans="1:19">
      <c r="A104" s="106">
        <v>4</v>
      </c>
      <c r="B104" s="102" t="s">
        <v>146</v>
      </c>
      <c r="C104" s="102" t="s">
        <v>79</v>
      </c>
      <c r="D104" s="101">
        <v>5.94</v>
      </c>
      <c r="E104" s="101">
        <v>8.2899999999999991</v>
      </c>
      <c r="F104" s="101">
        <v>13.346666666666666</v>
      </c>
      <c r="G104" s="101">
        <v>190.7</v>
      </c>
      <c r="H104" s="101" t="s">
        <v>268</v>
      </c>
      <c r="I104" s="101">
        <v>6.0666666666666674E-2</v>
      </c>
      <c r="J104" s="101">
        <v>0.09</v>
      </c>
      <c r="K104" s="101">
        <v>156</v>
      </c>
      <c r="L104" s="101">
        <v>4.32</v>
      </c>
      <c r="M104" s="101">
        <v>89.02</v>
      </c>
      <c r="N104" s="101">
        <v>18.53</v>
      </c>
      <c r="O104" s="101">
        <v>140.05000000000001</v>
      </c>
      <c r="P104" s="101">
        <v>1.5</v>
      </c>
      <c r="Q104" s="101">
        <v>0.01</v>
      </c>
      <c r="R104" s="139">
        <v>2E-3</v>
      </c>
      <c r="S104" s="139">
        <v>0.4</v>
      </c>
    </row>
    <row r="105" spans="1:19" ht="15">
      <c r="A105" s="106">
        <v>4</v>
      </c>
      <c r="B105" s="102" t="s">
        <v>139</v>
      </c>
      <c r="C105" s="91">
        <v>0.05</v>
      </c>
      <c r="D105" s="109">
        <v>1.4</v>
      </c>
      <c r="E105" s="109">
        <v>1.8</v>
      </c>
      <c r="F105" s="109">
        <v>11.2</v>
      </c>
      <c r="G105" s="109">
        <v>65.400000000000006</v>
      </c>
      <c r="H105" s="101" t="s">
        <v>227</v>
      </c>
      <c r="I105" s="102">
        <v>0.01</v>
      </c>
      <c r="J105" s="102">
        <v>0.01</v>
      </c>
      <c r="K105" s="102">
        <v>6.0000000000000001E-3</v>
      </c>
      <c r="L105" s="102">
        <v>0.2</v>
      </c>
      <c r="M105" s="102">
        <v>61.4</v>
      </c>
      <c r="N105" s="102">
        <v>0</v>
      </c>
      <c r="O105" s="102">
        <v>0.05</v>
      </c>
      <c r="P105" s="102">
        <v>0</v>
      </c>
      <c r="Q105" s="102">
        <v>0</v>
      </c>
      <c r="R105" s="102">
        <v>0</v>
      </c>
      <c r="S105" s="139">
        <v>0</v>
      </c>
    </row>
    <row r="106" spans="1:19" ht="15">
      <c r="A106" s="106">
        <v>4</v>
      </c>
      <c r="B106" s="16" t="s">
        <v>236</v>
      </c>
      <c r="C106" s="104" t="s">
        <v>131</v>
      </c>
      <c r="D106" s="109">
        <v>5.8</v>
      </c>
      <c r="E106" s="109">
        <v>5</v>
      </c>
      <c r="F106" s="109">
        <v>9.6</v>
      </c>
      <c r="G106" s="109">
        <v>106.6</v>
      </c>
      <c r="H106" s="107" t="s">
        <v>227</v>
      </c>
      <c r="I106" s="102">
        <v>0.06</v>
      </c>
      <c r="J106" s="102">
        <v>0.08</v>
      </c>
      <c r="K106" s="102">
        <v>26.4</v>
      </c>
      <c r="L106" s="102">
        <v>1.04</v>
      </c>
      <c r="M106" s="102">
        <v>155.02000000000001</v>
      </c>
      <c r="N106" s="102">
        <v>20</v>
      </c>
      <c r="O106" s="102">
        <v>56</v>
      </c>
      <c r="P106" s="102">
        <v>0.18</v>
      </c>
      <c r="Q106" s="102">
        <v>1.0999999999999999E-2</v>
      </c>
      <c r="R106" s="102">
        <v>2.9999999999999997E-4</v>
      </c>
      <c r="S106" s="139">
        <v>0.4</v>
      </c>
    </row>
    <row r="107" spans="1:19" ht="15">
      <c r="A107" s="102"/>
      <c r="B107" s="95" t="s">
        <v>14</v>
      </c>
      <c r="C107" s="102"/>
      <c r="D107" s="108">
        <f>SUM(D104:D106)</f>
        <v>13.14</v>
      </c>
      <c r="E107" s="108">
        <f>SUM(E104:E106)</f>
        <v>15.09</v>
      </c>
      <c r="F107" s="108">
        <f>SUM(F104:F106)</f>
        <v>34.146666666666668</v>
      </c>
      <c r="G107" s="108">
        <f>SUM(G104:G106)</f>
        <v>362.70000000000005</v>
      </c>
      <c r="H107" s="141"/>
      <c r="I107" s="141">
        <f t="shared" ref="I107:S107" si="26">SUM(I104:I106)</f>
        <v>0.13066666666666665</v>
      </c>
      <c r="J107" s="141">
        <f t="shared" si="26"/>
        <v>0.18</v>
      </c>
      <c r="K107" s="141">
        <f t="shared" si="26"/>
        <v>182.40600000000001</v>
      </c>
      <c r="L107" s="141">
        <f t="shared" si="26"/>
        <v>5.5600000000000005</v>
      </c>
      <c r="M107" s="108">
        <f t="shared" si="26"/>
        <v>305.44</v>
      </c>
      <c r="N107" s="108">
        <f t="shared" si="26"/>
        <v>38.53</v>
      </c>
      <c r="O107" s="108">
        <f t="shared" si="26"/>
        <v>196.10000000000002</v>
      </c>
      <c r="P107" s="108">
        <f t="shared" si="26"/>
        <v>1.68</v>
      </c>
      <c r="Q107" s="108">
        <f t="shared" si="26"/>
        <v>2.0999999999999998E-2</v>
      </c>
      <c r="R107" s="108">
        <f t="shared" si="26"/>
        <v>2.3E-3</v>
      </c>
      <c r="S107" s="165">
        <f t="shared" si="26"/>
        <v>0.8</v>
      </c>
    </row>
    <row r="108" spans="1:19" ht="13.5">
      <c r="A108" s="102"/>
      <c r="B108" s="95" t="s">
        <v>15</v>
      </c>
      <c r="C108" s="102"/>
      <c r="D108" s="101">
        <f>D91+D93+D102+D107</f>
        <v>41.138666666666666</v>
      </c>
      <c r="E108" s="101">
        <f t="shared" ref="E108:G108" si="27">E91+E93+E102+E107</f>
        <v>46.489999999999995</v>
      </c>
      <c r="F108" s="101">
        <f t="shared" si="27"/>
        <v>191.37</v>
      </c>
      <c r="G108" s="101">
        <f t="shared" si="27"/>
        <v>1356.1533333333334</v>
      </c>
      <c r="H108" s="102"/>
      <c r="I108" s="101">
        <f>I91+I93+I102+I107</f>
        <v>0.66636666666666677</v>
      </c>
      <c r="J108" s="101">
        <f t="shared" ref="J108:S108" si="28">J91+J93+J102+J107</f>
        <v>0.75150000000000006</v>
      </c>
      <c r="K108" s="101">
        <f t="shared" si="28"/>
        <v>374.55266666666671</v>
      </c>
      <c r="L108" s="101">
        <f t="shared" si="28"/>
        <v>35.5</v>
      </c>
      <c r="M108" s="101">
        <f t="shared" si="28"/>
        <v>703</v>
      </c>
      <c r="N108" s="101">
        <f t="shared" si="28"/>
        <v>146.47999999999999</v>
      </c>
      <c r="O108" s="101">
        <f t="shared" si="28"/>
        <v>602.97</v>
      </c>
      <c r="P108" s="101">
        <f t="shared" si="28"/>
        <v>7.5416666666666661</v>
      </c>
      <c r="Q108" s="101">
        <f>Q91+Q93+Q102+Q107</f>
        <v>7.1000000000000008E-2</v>
      </c>
      <c r="R108" s="139">
        <f t="shared" si="28"/>
        <v>1.35E-2</v>
      </c>
      <c r="S108" s="101">
        <f t="shared" si="28"/>
        <v>1.5620000000000001</v>
      </c>
    </row>
    <row r="109" spans="1:19">
      <c r="A109" s="218" t="s">
        <v>52</v>
      </c>
      <c r="B109" s="218"/>
      <c r="C109" s="218"/>
      <c r="D109" s="218"/>
      <c r="E109" s="218"/>
      <c r="F109" s="218"/>
      <c r="G109" s="218"/>
      <c r="H109" s="218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</row>
    <row r="110" spans="1:19">
      <c r="A110" s="106">
        <v>5</v>
      </c>
      <c r="B110" s="98" t="s">
        <v>28</v>
      </c>
      <c r="C110" s="91"/>
      <c r="D110" s="94"/>
      <c r="E110" s="94"/>
      <c r="F110" s="94"/>
      <c r="G110" s="94"/>
      <c r="H110" s="107"/>
      <c r="I110" s="102"/>
      <c r="J110" s="102"/>
      <c r="K110" s="102"/>
      <c r="L110" s="102"/>
      <c r="M110" s="102"/>
      <c r="N110" s="102"/>
      <c r="O110" s="102"/>
      <c r="P110" s="102"/>
      <c r="Q110" s="139"/>
      <c r="R110" s="102"/>
      <c r="S110" s="102"/>
    </row>
    <row r="111" spans="1:19">
      <c r="A111" s="106">
        <v>5</v>
      </c>
      <c r="B111" s="16" t="s">
        <v>147</v>
      </c>
      <c r="C111" s="91">
        <v>5.5555555555555558E-3</v>
      </c>
      <c r="D111" s="92">
        <v>5.59</v>
      </c>
      <c r="E111" s="92">
        <v>5.22</v>
      </c>
      <c r="F111" s="92">
        <v>30.94</v>
      </c>
      <c r="G111" s="92">
        <v>184.6</v>
      </c>
      <c r="H111" s="107" t="s">
        <v>201</v>
      </c>
      <c r="I111" s="101">
        <v>0.06</v>
      </c>
      <c r="J111" s="101">
        <v>0.1</v>
      </c>
      <c r="K111" s="101">
        <v>19.510000000000002</v>
      </c>
      <c r="L111" s="101">
        <v>0.45</v>
      </c>
      <c r="M111" s="101">
        <v>138.9</v>
      </c>
      <c r="N111" s="101">
        <v>20.2</v>
      </c>
      <c r="O111" s="101">
        <v>87</v>
      </c>
      <c r="P111" s="101">
        <v>0.15</v>
      </c>
      <c r="Q111" s="139">
        <v>0.01</v>
      </c>
      <c r="R111" s="139">
        <v>2E-3</v>
      </c>
      <c r="S111" s="139">
        <v>0.14000000000000001</v>
      </c>
    </row>
    <row r="112" spans="1:19" ht="25.5">
      <c r="A112" s="106">
        <v>5</v>
      </c>
      <c r="B112" s="16" t="s">
        <v>266</v>
      </c>
      <c r="C112" s="91">
        <v>5.0000000000000001E-3</v>
      </c>
      <c r="D112" s="109">
        <v>3.6</v>
      </c>
      <c r="E112" s="109">
        <v>3.6</v>
      </c>
      <c r="F112" s="109">
        <v>12.6</v>
      </c>
      <c r="G112" s="109">
        <v>100.4</v>
      </c>
      <c r="H112" s="102" t="s">
        <v>185</v>
      </c>
      <c r="I112" s="102">
        <v>0.04</v>
      </c>
      <c r="J112" s="102">
        <v>0.09</v>
      </c>
      <c r="K112" s="102">
        <v>12.3</v>
      </c>
      <c r="L112" s="102">
        <v>0.68</v>
      </c>
      <c r="M112" s="102">
        <v>105</v>
      </c>
      <c r="N112" s="102">
        <v>24</v>
      </c>
      <c r="O112" s="102">
        <v>110</v>
      </c>
      <c r="P112" s="102">
        <v>1.0900000000000001</v>
      </c>
      <c r="Q112" s="139">
        <v>0.01</v>
      </c>
      <c r="R112" s="102">
        <v>1E-3</v>
      </c>
      <c r="S112" s="139">
        <v>0.18</v>
      </c>
    </row>
    <row r="113" spans="1:20">
      <c r="A113" s="106">
        <v>5</v>
      </c>
      <c r="B113" s="16" t="s">
        <v>25</v>
      </c>
      <c r="C113" s="91">
        <v>3.3333333333333333E-2</v>
      </c>
      <c r="D113" s="94">
        <v>1.54</v>
      </c>
      <c r="E113" s="94">
        <v>3.46</v>
      </c>
      <c r="F113" s="94">
        <v>9.75</v>
      </c>
      <c r="G113" s="94">
        <v>78</v>
      </c>
      <c r="H113" s="107" t="s">
        <v>171</v>
      </c>
      <c r="I113" s="101">
        <v>6.6666666666666666E-2</v>
      </c>
      <c r="J113" s="101">
        <v>0</v>
      </c>
      <c r="K113" s="101">
        <v>0</v>
      </c>
      <c r="L113" s="101">
        <v>0</v>
      </c>
      <c r="M113" s="101">
        <v>12.366666666666665</v>
      </c>
      <c r="N113" s="101">
        <v>8.6166666666666671</v>
      </c>
      <c r="O113" s="101">
        <v>21.45</v>
      </c>
      <c r="P113" s="101">
        <v>0.68333333333333335</v>
      </c>
      <c r="Q113" s="139">
        <v>0</v>
      </c>
      <c r="R113" s="139">
        <v>4.0000000000000001E-3</v>
      </c>
      <c r="S113" s="139">
        <v>0.111</v>
      </c>
    </row>
    <row r="114" spans="1:20">
      <c r="A114" s="106"/>
      <c r="B114" s="16" t="s">
        <v>179</v>
      </c>
      <c r="C114" s="91">
        <v>6.6666666666666666E-2</v>
      </c>
      <c r="D114" s="101">
        <v>3.1</v>
      </c>
      <c r="E114" s="101">
        <v>2.75</v>
      </c>
      <c r="F114" s="101">
        <v>8.3800000000000008</v>
      </c>
      <c r="G114" s="101">
        <v>72.38</v>
      </c>
      <c r="H114" s="101" t="s">
        <v>185</v>
      </c>
      <c r="I114" s="101">
        <v>0.01</v>
      </c>
      <c r="J114" s="101">
        <f t="shared" ref="J114" si="29">J113*15/20</f>
        <v>0</v>
      </c>
      <c r="K114" s="101">
        <v>28.47</v>
      </c>
      <c r="L114" s="101">
        <f t="shared" ref="L114:P114" si="30">L113*15/20</f>
        <v>0</v>
      </c>
      <c r="M114" s="140">
        <f t="shared" si="30"/>
        <v>9.2749999999999986</v>
      </c>
      <c r="N114" s="101">
        <f t="shared" si="30"/>
        <v>6.4625000000000004</v>
      </c>
      <c r="O114" s="101">
        <f t="shared" si="30"/>
        <v>16.087499999999999</v>
      </c>
      <c r="P114" s="101">
        <f t="shared" si="30"/>
        <v>0.51249999999999996</v>
      </c>
      <c r="Q114" s="139">
        <f>Q113*15/20</f>
        <v>0</v>
      </c>
      <c r="R114" s="139">
        <v>2E-3</v>
      </c>
      <c r="S114" s="101">
        <v>3.0000000000000001E-3</v>
      </c>
    </row>
    <row r="115" spans="1:20" ht="15">
      <c r="A115" s="106">
        <v>5</v>
      </c>
      <c r="B115" s="95" t="s">
        <v>10</v>
      </c>
      <c r="C115" s="102"/>
      <c r="D115" s="99">
        <f>SUM(D111:D114)</f>
        <v>13.83</v>
      </c>
      <c r="E115" s="99">
        <f>SUM(E111:E114)</f>
        <v>15.030000000000001</v>
      </c>
      <c r="F115" s="99">
        <f>SUM(F111:F114)</f>
        <v>61.67</v>
      </c>
      <c r="G115" s="99">
        <f>SUM(G111:G114)</f>
        <v>435.38</v>
      </c>
      <c r="H115" s="102"/>
      <c r="I115" s="141">
        <f t="shared" ref="I115:S115" si="31">SUM(I111:I114)</f>
        <v>0.17666666666666669</v>
      </c>
      <c r="J115" s="141">
        <f t="shared" si="31"/>
        <v>0.19</v>
      </c>
      <c r="K115" s="141">
        <f t="shared" si="31"/>
        <v>60.28</v>
      </c>
      <c r="L115" s="141">
        <f t="shared" si="31"/>
        <v>1.1300000000000001</v>
      </c>
      <c r="M115" s="141">
        <f t="shared" si="31"/>
        <v>265.54166666666663</v>
      </c>
      <c r="N115" s="141">
        <f t="shared" si="31"/>
        <v>59.279166666666669</v>
      </c>
      <c r="O115" s="141">
        <f t="shared" si="31"/>
        <v>234.53749999999999</v>
      </c>
      <c r="P115" s="141">
        <f t="shared" si="31"/>
        <v>2.4358333333333331</v>
      </c>
      <c r="Q115" s="165">
        <f t="shared" si="31"/>
        <v>0.02</v>
      </c>
      <c r="R115" s="141">
        <f>SUM(R111:R114)</f>
        <v>9.0000000000000011E-3</v>
      </c>
      <c r="S115" s="141">
        <f t="shared" si="31"/>
        <v>0.434</v>
      </c>
    </row>
    <row r="116" spans="1:20">
      <c r="A116" s="106">
        <v>5</v>
      </c>
      <c r="B116" s="98" t="s">
        <v>29</v>
      </c>
      <c r="C116" s="91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142"/>
      <c r="R116" s="94"/>
      <c r="S116" s="102"/>
    </row>
    <row r="117" spans="1:20" ht="15">
      <c r="A117" s="106">
        <v>5</v>
      </c>
      <c r="B117" s="16" t="s">
        <v>68</v>
      </c>
      <c r="C117" s="91">
        <v>0.01</v>
      </c>
      <c r="D117" s="99">
        <v>0.41</v>
      </c>
      <c r="E117" s="99">
        <v>0.41</v>
      </c>
      <c r="F117" s="99">
        <v>9.8000000000000007</v>
      </c>
      <c r="G117" s="99">
        <v>44.41</v>
      </c>
      <c r="H117" s="113"/>
      <c r="I117" s="113">
        <v>0.2</v>
      </c>
      <c r="J117" s="113">
        <v>0.1</v>
      </c>
      <c r="K117" s="113">
        <v>4.95</v>
      </c>
      <c r="L117" s="113">
        <v>7.9</v>
      </c>
      <c r="M117" s="164">
        <v>15.75</v>
      </c>
      <c r="N117" s="113">
        <v>26</v>
      </c>
      <c r="O117" s="113">
        <v>62.25</v>
      </c>
      <c r="P117" s="113">
        <v>4.05</v>
      </c>
      <c r="Q117" s="165">
        <v>0.01</v>
      </c>
      <c r="R117" s="165">
        <v>0</v>
      </c>
      <c r="S117" s="113">
        <v>7.4999999999999997E-2</v>
      </c>
    </row>
    <row r="118" spans="1:20">
      <c r="A118" s="106">
        <v>5</v>
      </c>
      <c r="B118" s="98" t="s">
        <v>30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39"/>
      <c r="R118" s="102"/>
      <c r="S118" s="102"/>
    </row>
    <row r="119" spans="1:20" ht="15">
      <c r="A119" s="106">
        <v>5</v>
      </c>
      <c r="B119" s="102" t="s">
        <v>151</v>
      </c>
      <c r="C119" s="102" t="s">
        <v>152</v>
      </c>
      <c r="D119" s="109">
        <v>6.72</v>
      </c>
      <c r="E119" s="109">
        <v>5.8</v>
      </c>
      <c r="F119" s="109">
        <v>14</v>
      </c>
      <c r="G119" s="109">
        <v>209.64</v>
      </c>
      <c r="H119" s="102" t="s">
        <v>262</v>
      </c>
      <c r="I119" s="102">
        <v>6.4000000000000001E-2</v>
      </c>
      <c r="J119" s="102">
        <v>4.2000000000000003E-2</v>
      </c>
      <c r="K119" s="102">
        <v>104</v>
      </c>
      <c r="L119" s="102">
        <v>3.53</v>
      </c>
      <c r="M119" s="102">
        <v>51</v>
      </c>
      <c r="N119" s="102">
        <v>5.8</v>
      </c>
      <c r="O119" s="102">
        <v>25.4</v>
      </c>
      <c r="P119" s="102">
        <v>0.1</v>
      </c>
      <c r="Q119" s="139">
        <v>1E-3</v>
      </c>
      <c r="R119" s="102">
        <v>0</v>
      </c>
      <c r="S119" s="102">
        <v>8.8999999999999996E-2</v>
      </c>
      <c r="T119" s="161"/>
    </row>
    <row r="120" spans="1:20">
      <c r="A120" s="106">
        <v>5</v>
      </c>
      <c r="B120" s="16" t="s">
        <v>55</v>
      </c>
      <c r="C120" s="91">
        <v>5.0000000000000001E-3</v>
      </c>
      <c r="D120" s="94">
        <v>7.33</v>
      </c>
      <c r="E120" s="94">
        <v>11.74</v>
      </c>
      <c r="F120" s="94">
        <v>14.62</v>
      </c>
      <c r="G120" s="94">
        <v>200.3</v>
      </c>
      <c r="H120" s="107" t="s">
        <v>205</v>
      </c>
      <c r="I120" s="101">
        <v>0.09</v>
      </c>
      <c r="J120" s="101">
        <v>0.14000000000000001</v>
      </c>
      <c r="K120" s="101">
        <v>23.31</v>
      </c>
      <c r="L120" s="101">
        <v>2.1</v>
      </c>
      <c r="M120" s="101">
        <v>45.5</v>
      </c>
      <c r="N120" s="101">
        <v>7.25</v>
      </c>
      <c r="O120" s="101">
        <v>86.3</v>
      </c>
      <c r="P120" s="101">
        <v>0.09</v>
      </c>
      <c r="Q120" s="139">
        <v>8.0000000000000002E-3</v>
      </c>
      <c r="R120" s="101">
        <v>0</v>
      </c>
      <c r="S120" s="101">
        <v>0.62</v>
      </c>
    </row>
    <row r="121" spans="1:20">
      <c r="A121" s="106">
        <v>5</v>
      </c>
      <c r="B121" s="102" t="s">
        <v>143</v>
      </c>
      <c r="C121" s="91">
        <v>1.6666666666666666E-2</v>
      </c>
      <c r="D121" s="102">
        <v>1.2749999999999999</v>
      </c>
      <c r="E121" s="102">
        <v>4.2</v>
      </c>
      <c r="F121" s="102">
        <v>11.38</v>
      </c>
      <c r="G121" s="102">
        <v>71.400000000000006</v>
      </c>
      <c r="H121" s="102" t="s">
        <v>197</v>
      </c>
      <c r="I121" s="102">
        <v>1E-3</v>
      </c>
      <c r="J121" s="102">
        <v>7.4999999999999997E-3</v>
      </c>
      <c r="K121" s="102">
        <v>20.7</v>
      </c>
      <c r="L121" s="102">
        <v>4</v>
      </c>
      <c r="M121" s="102">
        <v>42.75</v>
      </c>
      <c r="N121" s="102">
        <v>5.0999999999999996</v>
      </c>
      <c r="O121" s="102">
        <v>15</v>
      </c>
      <c r="P121" s="102">
        <v>0.08</v>
      </c>
      <c r="Q121" s="139">
        <v>0.01</v>
      </c>
      <c r="R121" s="102">
        <v>0</v>
      </c>
      <c r="S121" s="102">
        <v>0.09</v>
      </c>
    </row>
    <row r="122" spans="1:20">
      <c r="A122" s="106">
        <v>5</v>
      </c>
      <c r="B122" s="16" t="s">
        <v>41</v>
      </c>
      <c r="C122" s="91">
        <v>5.5555555555555558E-3</v>
      </c>
      <c r="D122" s="94">
        <v>0.14000000000000001</v>
      </c>
      <c r="E122" s="94">
        <v>0.14000000000000001</v>
      </c>
      <c r="F122" s="94">
        <v>21.49</v>
      </c>
      <c r="G122" s="94">
        <v>87.84</v>
      </c>
      <c r="H122" s="107" t="s">
        <v>174</v>
      </c>
      <c r="I122" s="101">
        <v>0.01</v>
      </c>
      <c r="J122" s="101">
        <v>0.01</v>
      </c>
      <c r="K122" s="101">
        <v>4.08</v>
      </c>
      <c r="L122" s="101">
        <v>6.5</v>
      </c>
      <c r="M122" s="140">
        <v>8</v>
      </c>
      <c r="N122" s="101">
        <v>9.1</v>
      </c>
      <c r="O122" s="101">
        <v>10</v>
      </c>
      <c r="P122" s="101">
        <v>0.19</v>
      </c>
      <c r="Q122" s="139">
        <v>0</v>
      </c>
      <c r="R122" s="139">
        <v>0</v>
      </c>
      <c r="S122" s="139">
        <v>0</v>
      </c>
    </row>
    <row r="123" spans="1:20">
      <c r="A123" s="106">
        <v>5</v>
      </c>
      <c r="B123" s="16" t="s">
        <v>11</v>
      </c>
      <c r="C123" s="91">
        <v>3.3333333333333333E-2</v>
      </c>
      <c r="D123" s="94">
        <v>2.2999999999999998</v>
      </c>
      <c r="E123" s="94">
        <v>0.25</v>
      </c>
      <c r="F123" s="94">
        <v>14.75</v>
      </c>
      <c r="G123" s="94">
        <v>70.3</v>
      </c>
      <c r="H123" s="107" t="s">
        <v>185</v>
      </c>
      <c r="I123" s="101">
        <v>0.03</v>
      </c>
      <c r="J123" s="101">
        <v>0</v>
      </c>
      <c r="K123" s="101">
        <v>0</v>
      </c>
      <c r="L123" s="101">
        <v>0</v>
      </c>
      <c r="M123" s="101">
        <v>4.95</v>
      </c>
      <c r="N123" s="101">
        <v>3.45</v>
      </c>
      <c r="O123" s="101">
        <v>16.5</v>
      </c>
      <c r="P123" s="101">
        <v>0.28000000000000003</v>
      </c>
      <c r="Q123" s="139">
        <v>8.9999999999999993E-3</v>
      </c>
      <c r="R123" s="139">
        <v>2E-3</v>
      </c>
      <c r="S123" s="139">
        <v>4.3999999999999997E-2</v>
      </c>
    </row>
    <row r="124" spans="1:20">
      <c r="A124" s="106">
        <v>5</v>
      </c>
      <c r="B124" s="16" t="s">
        <v>12</v>
      </c>
      <c r="C124" s="91">
        <v>2.8571428571428571E-2</v>
      </c>
      <c r="D124" s="94">
        <v>1.04</v>
      </c>
      <c r="E124" s="94">
        <v>0.14000000000000001</v>
      </c>
      <c r="F124" s="94">
        <v>11.43</v>
      </c>
      <c r="G124" s="94">
        <v>49.1</v>
      </c>
      <c r="H124" s="107" t="s">
        <v>185</v>
      </c>
      <c r="I124" s="101">
        <v>8.7499999999999994E-2</v>
      </c>
      <c r="J124" s="101">
        <v>8.7499999999999994E-2</v>
      </c>
      <c r="K124" s="101">
        <v>0</v>
      </c>
      <c r="L124" s="101">
        <v>0</v>
      </c>
      <c r="M124" s="101">
        <v>6.3</v>
      </c>
      <c r="N124" s="101">
        <v>6.65</v>
      </c>
      <c r="O124" s="101">
        <v>12.95</v>
      </c>
      <c r="P124" s="101">
        <v>0.17499999999999999</v>
      </c>
      <c r="Q124" s="139">
        <v>0</v>
      </c>
      <c r="R124" s="139">
        <v>0</v>
      </c>
      <c r="S124" s="139">
        <v>0</v>
      </c>
    </row>
    <row r="125" spans="1:20" ht="13.5">
      <c r="A125" s="106">
        <v>5</v>
      </c>
      <c r="B125" s="95" t="s">
        <v>13</v>
      </c>
      <c r="C125" s="102"/>
      <c r="D125" s="114">
        <f>SUM(D119:D124)</f>
        <v>18.805</v>
      </c>
      <c r="E125" s="114">
        <f>SUM(E119:E124)</f>
        <v>22.27</v>
      </c>
      <c r="F125" s="114">
        <f>SUM(F119:F124)</f>
        <v>87.669999999999987</v>
      </c>
      <c r="G125" s="114">
        <f>SUM(G119:G124)</f>
        <v>688.58</v>
      </c>
      <c r="H125" s="113"/>
      <c r="I125" s="113">
        <f t="shared" ref="I125:S125" si="32">SUM(I119:I124)</f>
        <v>0.28249999999999997</v>
      </c>
      <c r="J125" s="113">
        <f t="shared" si="32"/>
        <v>0.28700000000000003</v>
      </c>
      <c r="K125" s="113">
        <f t="shared" si="32"/>
        <v>152.09</v>
      </c>
      <c r="L125" s="113">
        <f t="shared" si="32"/>
        <v>16.13</v>
      </c>
      <c r="M125" s="113">
        <f t="shared" si="32"/>
        <v>158.5</v>
      </c>
      <c r="N125" s="113">
        <f t="shared" si="32"/>
        <v>37.35</v>
      </c>
      <c r="O125" s="113">
        <f t="shared" si="32"/>
        <v>166.14999999999998</v>
      </c>
      <c r="P125" s="113">
        <f t="shared" si="32"/>
        <v>0.91500000000000004</v>
      </c>
      <c r="Q125" s="165">
        <f t="shared" si="32"/>
        <v>2.8000000000000004E-2</v>
      </c>
      <c r="R125" s="113">
        <f t="shared" si="32"/>
        <v>2E-3</v>
      </c>
      <c r="S125" s="113">
        <f t="shared" si="32"/>
        <v>0.84299999999999997</v>
      </c>
    </row>
    <row r="126" spans="1:20" ht="15">
      <c r="A126" s="106">
        <v>5</v>
      </c>
      <c r="B126" s="98" t="s">
        <v>31</v>
      </c>
      <c r="C126" s="102"/>
      <c r="D126" s="109"/>
      <c r="E126" s="109"/>
      <c r="F126" s="109"/>
      <c r="G126" s="109"/>
      <c r="H126" s="101"/>
      <c r="I126" s="101"/>
      <c r="J126" s="101"/>
      <c r="K126" s="101"/>
      <c r="L126" s="101"/>
      <c r="M126" s="101"/>
      <c r="N126" s="101"/>
      <c r="O126" s="101"/>
      <c r="P126" s="101"/>
      <c r="Q126" s="139"/>
      <c r="R126" s="101"/>
      <c r="S126" s="102"/>
    </row>
    <row r="127" spans="1:20">
      <c r="A127" s="106">
        <v>5</v>
      </c>
      <c r="B127" s="102" t="s">
        <v>129</v>
      </c>
      <c r="C127" s="110" t="s">
        <v>77</v>
      </c>
      <c r="D127" s="166">
        <v>4.5599999999999996</v>
      </c>
      <c r="E127" s="166">
        <v>4.5599999999999996</v>
      </c>
      <c r="F127" s="166">
        <v>15.4</v>
      </c>
      <c r="G127" s="166">
        <v>92.5</v>
      </c>
      <c r="H127" s="164">
        <v>311</v>
      </c>
      <c r="I127" s="101">
        <v>0.01</v>
      </c>
      <c r="J127" s="101">
        <f t="shared" ref="J127" si="33">SUM(J125:J126)</f>
        <v>0.28700000000000003</v>
      </c>
      <c r="K127" s="101">
        <v>115.5</v>
      </c>
      <c r="L127" s="101">
        <v>5.13</v>
      </c>
      <c r="M127" s="101">
        <v>142.5</v>
      </c>
      <c r="N127" s="101">
        <v>13.75</v>
      </c>
      <c r="O127" s="101">
        <v>88.7</v>
      </c>
      <c r="P127" s="101">
        <v>0.04</v>
      </c>
      <c r="Q127" s="139">
        <v>1E-3</v>
      </c>
      <c r="R127" s="139">
        <v>2.0000000000000001E-4</v>
      </c>
      <c r="S127" s="140">
        <v>0.09</v>
      </c>
    </row>
    <row r="128" spans="1:20" ht="25.5">
      <c r="A128" s="106">
        <v>5</v>
      </c>
      <c r="B128" s="111" t="s">
        <v>206</v>
      </c>
      <c r="C128" s="110" t="s">
        <v>199</v>
      </c>
      <c r="D128" s="102">
        <v>1.02</v>
      </c>
      <c r="E128" s="102">
        <v>1.8</v>
      </c>
      <c r="F128" s="102">
        <v>5.16</v>
      </c>
      <c r="G128" s="102">
        <v>40.799999999999997</v>
      </c>
      <c r="H128" s="164"/>
      <c r="I128" s="101">
        <v>0.01</v>
      </c>
      <c r="J128" s="101">
        <v>0.16</v>
      </c>
      <c r="K128" s="101">
        <v>43.2</v>
      </c>
      <c r="L128" s="101">
        <v>7.17</v>
      </c>
      <c r="M128" s="101">
        <v>84</v>
      </c>
      <c r="N128" s="101">
        <v>2.8</v>
      </c>
      <c r="O128" s="101">
        <v>35.200000000000003</v>
      </c>
      <c r="P128" s="101">
        <v>0.01</v>
      </c>
      <c r="Q128" s="139">
        <v>0.01</v>
      </c>
      <c r="R128" s="139">
        <v>1.4E-3</v>
      </c>
      <c r="S128" s="101">
        <v>0.01</v>
      </c>
    </row>
    <row r="129" spans="1:39">
      <c r="A129" s="106">
        <v>5</v>
      </c>
      <c r="B129" s="16" t="s">
        <v>11</v>
      </c>
      <c r="C129" s="91">
        <v>0.05</v>
      </c>
      <c r="D129" s="94">
        <f>D123*20/30</f>
        <v>1.5333333333333334</v>
      </c>
      <c r="E129" s="94">
        <f t="shared" ref="E129:G129" si="34">E123*20/30</f>
        <v>0.16666666666666666</v>
      </c>
      <c r="F129" s="94">
        <f t="shared" si="34"/>
        <v>9.8333333333333339</v>
      </c>
      <c r="G129" s="94">
        <f t="shared" si="34"/>
        <v>46.866666666666667</v>
      </c>
      <c r="H129" s="107" t="s">
        <v>185</v>
      </c>
      <c r="I129" s="101">
        <f>I123*20/30</f>
        <v>0.02</v>
      </c>
      <c r="J129" s="101">
        <f t="shared" ref="J129:S129" si="35">J123*20/30</f>
        <v>0</v>
      </c>
      <c r="K129" s="101">
        <f t="shared" si="35"/>
        <v>0</v>
      </c>
      <c r="L129" s="101">
        <f t="shared" si="35"/>
        <v>0</v>
      </c>
      <c r="M129" s="101">
        <f t="shared" si="35"/>
        <v>3.3</v>
      </c>
      <c r="N129" s="101">
        <f t="shared" si="35"/>
        <v>2.2999999999999998</v>
      </c>
      <c r="O129" s="101">
        <f t="shared" si="35"/>
        <v>11</v>
      </c>
      <c r="P129" s="101">
        <f t="shared" si="35"/>
        <v>0.18666666666666668</v>
      </c>
      <c r="Q129" s="139">
        <f t="shared" si="35"/>
        <v>6.0000000000000001E-3</v>
      </c>
      <c r="R129" s="101">
        <f t="shared" si="35"/>
        <v>1.3333333333333333E-3</v>
      </c>
      <c r="S129" s="101">
        <f t="shared" si="35"/>
        <v>2.9333333333333329E-2</v>
      </c>
    </row>
    <row r="130" spans="1:39" ht="15">
      <c r="A130" s="106">
        <v>5</v>
      </c>
      <c r="B130" s="16" t="s">
        <v>207</v>
      </c>
      <c r="C130" s="104" t="s">
        <v>131</v>
      </c>
      <c r="D130" s="109">
        <v>0.2</v>
      </c>
      <c r="E130" s="109">
        <v>0</v>
      </c>
      <c r="F130" s="109">
        <v>0</v>
      </c>
      <c r="G130" s="109">
        <v>1.4</v>
      </c>
      <c r="H130" s="102" t="s">
        <v>194</v>
      </c>
      <c r="I130" s="101">
        <v>0</v>
      </c>
      <c r="J130" s="101">
        <v>0.01</v>
      </c>
      <c r="K130" s="101">
        <v>0.3</v>
      </c>
      <c r="L130" s="101">
        <v>0.04</v>
      </c>
      <c r="M130" s="101">
        <v>4.5</v>
      </c>
      <c r="N130" s="101">
        <v>3.8</v>
      </c>
      <c r="O130" s="101">
        <v>7.2</v>
      </c>
      <c r="P130" s="101">
        <v>0.01</v>
      </c>
      <c r="Q130" s="139">
        <v>0</v>
      </c>
      <c r="R130" s="139">
        <v>0</v>
      </c>
      <c r="S130" s="139">
        <v>0</v>
      </c>
    </row>
    <row r="131" spans="1:39" ht="15">
      <c r="A131" s="106">
        <v>5</v>
      </c>
      <c r="B131" s="95" t="s">
        <v>14</v>
      </c>
      <c r="C131" s="102"/>
      <c r="D131" s="99">
        <f>SUM(D127:D130)</f>
        <v>7.3133333333333335</v>
      </c>
      <c r="E131" s="99">
        <f>SUM(E127:E130)</f>
        <v>6.5266666666666664</v>
      </c>
      <c r="F131" s="99">
        <f>SUM(F127:F130)</f>
        <v>30.393333333333338</v>
      </c>
      <c r="G131" s="99">
        <f>SUM(G127:G130)</f>
        <v>181.56666666666669</v>
      </c>
      <c r="H131" s="113"/>
      <c r="I131" s="141">
        <f t="shared" ref="I131:J131" si="36">SUM(I128:I130)</f>
        <v>0.03</v>
      </c>
      <c r="J131" s="141">
        <f t="shared" si="36"/>
        <v>0.17</v>
      </c>
      <c r="K131" s="141">
        <f>SUM(K127:K130)</f>
        <v>159</v>
      </c>
      <c r="L131" s="141">
        <f>SUM(L127:L130)</f>
        <v>12.34</v>
      </c>
      <c r="M131" s="141">
        <f>SUM(M127:M130)</f>
        <v>234.3</v>
      </c>
      <c r="N131" s="141">
        <f t="shared" ref="N131:S131" si="37">SUM(N127:N130)</f>
        <v>22.650000000000002</v>
      </c>
      <c r="O131" s="141">
        <f t="shared" si="37"/>
        <v>142.1</v>
      </c>
      <c r="P131" s="141">
        <f t="shared" si="37"/>
        <v>0.2466666666666667</v>
      </c>
      <c r="Q131" s="165">
        <f t="shared" si="37"/>
        <v>1.7000000000000001E-2</v>
      </c>
      <c r="R131" s="141">
        <f t="shared" si="37"/>
        <v>2.9333333333333334E-3</v>
      </c>
      <c r="S131" s="141">
        <f t="shared" si="37"/>
        <v>0.12933333333333333</v>
      </c>
    </row>
    <row r="132" spans="1:39" ht="13.5">
      <c r="A132" s="106">
        <v>5</v>
      </c>
      <c r="B132" s="95" t="s">
        <v>15</v>
      </c>
      <c r="C132" s="102"/>
      <c r="D132" s="177">
        <f>D115+D117+D125+D131</f>
        <v>40.358333333333334</v>
      </c>
      <c r="E132" s="177">
        <f t="shared" ref="E132:G132" si="38">E115+E117+E125+E131</f>
        <v>44.236666666666665</v>
      </c>
      <c r="F132" s="177">
        <f t="shared" si="38"/>
        <v>189.53333333333333</v>
      </c>
      <c r="G132" s="177">
        <f t="shared" si="38"/>
        <v>1349.9366666666665</v>
      </c>
      <c r="H132" s="102"/>
      <c r="I132" s="101">
        <f>I115+I117+I125+I131</f>
        <v>0.68916666666666671</v>
      </c>
      <c r="J132" s="101">
        <f t="shared" ref="J132:S132" si="39">J115+J117+J125+J131</f>
        <v>0.74700000000000011</v>
      </c>
      <c r="K132" s="101">
        <f>K115+K117+K125+K131</f>
        <v>376.32</v>
      </c>
      <c r="L132" s="101">
        <f t="shared" si="39"/>
        <v>37.5</v>
      </c>
      <c r="M132" s="101">
        <f t="shared" si="39"/>
        <v>674.0916666666667</v>
      </c>
      <c r="N132" s="101">
        <f t="shared" si="39"/>
        <v>145.27916666666667</v>
      </c>
      <c r="O132" s="101">
        <f t="shared" si="39"/>
        <v>605.03750000000002</v>
      </c>
      <c r="P132" s="101">
        <f t="shared" si="39"/>
        <v>7.6475</v>
      </c>
      <c r="Q132" s="139">
        <f t="shared" si="39"/>
        <v>7.5000000000000011E-2</v>
      </c>
      <c r="R132" s="139">
        <f t="shared" si="39"/>
        <v>1.3933333333333334E-2</v>
      </c>
      <c r="S132" s="101">
        <f t="shared" si="39"/>
        <v>1.4813333333333332</v>
      </c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</row>
    <row r="133" spans="1:39">
      <c r="A133" s="218" t="s">
        <v>53</v>
      </c>
      <c r="B133" s="218"/>
      <c r="C133" s="218"/>
      <c r="D133" s="218"/>
      <c r="E133" s="218"/>
      <c r="F133" s="218"/>
      <c r="G133" s="218"/>
      <c r="H133" s="218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U133" s="14"/>
      <c r="V133" s="14"/>
      <c r="W133" s="14"/>
      <c r="X133" s="14"/>
      <c r="Y133" s="53"/>
      <c r="Z133" s="53"/>
      <c r="AA133" s="53"/>
      <c r="AB133" s="53"/>
      <c r="AC133" s="53"/>
      <c r="AD133" s="53"/>
      <c r="AE133" s="53"/>
      <c r="AF133" s="53"/>
      <c r="AG133" s="53"/>
    </row>
    <row r="134" spans="1:39">
      <c r="A134" s="90">
        <v>6</v>
      </c>
      <c r="B134" s="98" t="s">
        <v>28</v>
      </c>
      <c r="C134" s="91"/>
      <c r="D134" s="94"/>
      <c r="E134" s="94"/>
      <c r="F134" s="94"/>
      <c r="G134" s="94"/>
      <c r="H134" s="107"/>
      <c r="I134" s="102"/>
      <c r="J134" s="102"/>
      <c r="K134" s="102"/>
      <c r="L134" s="102"/>
      <c r="M134" s="102"/>
      <c r="N134" s="164"/>
      <c r="O134" s="102"/>
      <c r="P134" s="102"/>
      <c r="Q134" s="102"/>
      <c r="R134" s="102"/>
      <c r="S134" s="102"/>
      <c r="U134" s="14"/>
      <c r="V134" s="14"/>
      <c r="W134" s="14"/>
      <c r="X134" s="14"/>
      <c r="Y134" s="53"/>
      <c r="Z134" s="53"/>
      <c r="AA134" s="53"/>
      <c r="AB134" s="53"/>
      <c r="AC134" s="53"/>
      <c r="AD134" s="53"/>
      <c r="AE134" s="53"/>
      <c r="AF134" s="53"/>
      <c r="AG134" s="53"/>
    </row>
    <row r="135" spans="1:39" ht="25.5">
      <c r="A135" s="90">
        <v>6</v>
      </c>
      <c r="B135" s="115" t="s">
        <v>150</v>
      </c>
      <c r="C135" s="102" t="s">
        <v>289</v>
      </c>
      <c r="D135" s="147">
        <v>4.32</v>
      </c>
      <c r="E135" s="178">
        <v>5.85</v>
      </c>
      <c r="F135" s="178">
        <v>12.9</v>
      </c>
      <c r="G135" s="178">
        <v>120.28</v>
      </c>
      <c r="H135" s="164"/>
      <c r="I135" s="102">
        <v>0.05</v>
      </c>
      <c r="J135" s="102">
        <v>7.0000000000000007E-2</v>
      </c>
      <c r="K135" s="102">
        <v>31.54</v>
      </c>
      <c r="L135" s="102">
        <v>3.03</v>
      </c>
      <c r="M135" s="102">
        <v>69</v>
      </c>
      <c r="N135" s="164">
        <v>7.9</v>
      </c>
      <c r="O135" s="102">
        <v>56</v>
      </c>
      <c r="P135" s="102">
        <v>0.3</v>
      </c>
      <c r="Q135" s="164">
        <v>8.9999999999999993E-3</v>
      </c>
      <c r="R135" s="102">
        <v>1E-3</v>
      </c>
      <c r="S135" s="102">
        <v>0.16900000000000001</v>
      </c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</row>
    <row r="136" spans="1:39" ht="25.5">
      <c r="A136" s="90">
        <v>6</v>
      </c>
      <c r="B136" s="16" t="s">
        <v>266</v>
      </c>
      <c r="C136" s="91">
        <v>5.0000000000000001E-3</v>
      </c>
      <c r="D136" s="109">
        <v>3.6</v>
      </c>
      <c r="E136" s="109">
        <v>3.6</v>
      </c>
      <c r="F136" s="109">
        <v>12.6</v>
      </c>
      <c r="G136" s="109">
        <v>100.4</v>
      </c>
      <c r="H136" s="102" t="s">
        <v>185</v>
      </c>
      <c r="I136" s="102">
        <v>0.04</v>
      </c>
      <c r="J136" s="102">
        <v>0.09</v>
      </c>
      <c r="K136" s="102">
        <v>12.3</v>
      </c>
      <c r="L136" s="102">
        <v>0.68</v>
      </c>
      <c r="M136" s="102">
        <v>105</v>
      </c>
      <c r="N136" s="164">
        <v>24</v>
      </c>
      <c r="O136" s="102">
        <v>110</v>
      </c>
      <c r="P136" s="102">
        <v>1.0900000000000001</v>
      </c>
      <c r="Q136" s="173">
        <v>0.01</v>
      </c>
      <c r="R136" s="102">
        <v>1E-3</v>
      </c>
      <c r="S136" s="139">
        <v>0.18</v>
      </c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</row>
    <row r="137" spans="1:39">
      <c r="A137" s="90">
        <v>6</v>
      </c>
      <c r="B137" s="16" t="s">
        <v>25</v>
      </c>
      <c r="C137" s="91">
        <v>3.3333333333333333E-2</v>
      </c>
      <c r="D137" s="94">
        <v>1.54</v>
      </c>
      <c r="E137" s="94">
        <v>3.46</v>
      </c>
      <c r="F137" s="94">
        <v>9.75</v>
      </c>
      <c r="G137" s="94">
        <v>78</v>
      </c>
      <c r="H137" s="107" t="s">
        <v>171</v>
      </c>
      <c r="I137" s="101">
        <v>6.6666666666666666E-2</v>
      </c>
      <c r="J137" s="101">
        <v>0</v>
      </c>
      <c r="K137" s="101">
        <v>0</v>
      </c>
      <c r="L137" s="101">
        <v>0</v>
      </c>
      <c r="M137" s="101">
        <v>12.366666666666665</v>
      </c>
      <c r="N137" s="140">
        <v>8.6166666666666671</v>
      </c>
      <c r="O137" s="101">
        <v>21.45</v>
      </c>
      <c r="P137" s="101">
        <v>0.68333333333333335</v>
      </c>
      <c r="Q137" s="173">
        <v>0</v>
      </c>
      <c r="R137" s="139">
        <v>4.0000000000000001E-3</v>
      </c>
      <c r="S137" s="139">
        <v>0.111</v>
      </c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</row>
    <row r="138" spans="1:39">
      <c r="A138" s="90">
        <v>6</v>
      </c>
      <c r="B138" s="16" t="s">
        <v>179</v>
      </c>
      <c r="C138" s="91">
        <v>6.6666666666666666E-2</v>
      </c>
      <c r="D138" s="101">
        <f>D137*15/20</f>
        <v>1.155</v>
      </c>
      <c r="E138" s="101">
        <v>1.6</v>
      </c>
      <c r="F138" s="101">
        <v>5.3</v>
      </c>
      <c r="G138" s="101">
        <v>56.3</v>
      </c>
      <c r="H138" s="101"/>
      <c r="I138" s="101">
        <f t="shared" ref="I138" si="40">I137*15/20</f>
        <v>0.05</v>
      </c>
      <c r="J138" s="101">
        <f t="shared" ref="J138" si="41">J137*15/20</f>
        <v>0</v>
      </c>
      <c r="K138" s="101">
        <f t="shared" ref="K138" si="42">K137*15/20</f>
        <v>0</v>
      </c>
      <c r="L138" s="101">
        <f t="shared" ref="L138" si="43">L137*15/20</f>
        <v>0</v>
      </c>
      <c r="M138" s="101">
        <f t="shared" ref="M138" si="44">M137*15/20</f>
        <v>9.2749999999999986</v>
      </c>
      <c r="N138" s="140">
        <f t="shared" ref="N138" si="45">N137*15/20</f>
        <v>6.4625000000000004</v>
      </c>
      <c r="O138" s="101">
        <f t="shared" ref="O138" si="46">O137*15/20</f>
        <v>16.087499999999999</v>
      </c>
      <c r="P138" s="101">
        <f t="shared" ref="P138" si="47">P137*15/20</f>
        <v>0.51249999999999996</v>
      </c>
      <c r="Q138" s="140">
        <f t="shared" ref="Q138" si="48">Q137*15/20</f>
        <v>0</v>
      </c>
      <c r="R138" s="101">
        <f t="shared" ref="R138" si="49">R137*15/20</f>
        <v>3.0000000000000001E-3</v>
      </c>
      <c r="S138" s="101">
        <f t="shared" ref="S138" si="50">S137*15/20</f>
        <v>8.3250000000000005E-2</v>
      </c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</row>
    <row r="139" spans="1:39" ht="13.5">
      <c r="A139" s="90">
        <v>6</v>
      </c>
      <c r="B139" s="95" t="s">
        <v>9</v>
      </c>
      <c r="C139" s="102"/>
      <c r="D139" s="141">
        <f>SUM(D135:D138)</f>
        <v>10.615</v>
      </c>
      <c r="E139" s="141">
        <f>SUM(E135:E138)</f>
        <v>14.51</v>
      </c>
      <c r="F139" s="141">
        <f>SUM(F135:F138)</f>
        <v>40.549999999999997</v>
      </c>
      <c r="G139" s="141">
        <f>SUM(G135:G138)</f>
        <v>354.98</v>
      </c>
      <c r="H139" s="141"/>
      <c r="I139" s="141">
        <f t="shared" ref="I139:S139" si="51">SUM(I135:I138)</f>
        <v>0.20666666666666667</v>
      </c>
      <c r="J139" s="141">
        <f t="shared" si="51"/>
        <v>0.16</v>
      </c>
      <c r="K139" s="141">
        <f t="shared" si="51"/>
        <v>43.84</v>
      </c>
      <c r="L139" s="141">
        <f t="shared" si="51"/>
        <v>3.71</v>
      </c>
      <c r="M139" s="141">
        <f t="shared" si="51"/>
        <v>195.64166666666668</v>
      </c>
      <c r="N139" s="141">
        <f t="shared" si="51"/>
        <v>46.979166666666664</v>
      </c>
      <c r="O139" s="141">
        <f t="shared" si="51"/>
        <v>203.53749999999999</v>
      </c>
      <c r="P139" s="141">
        <f t="shared" si="51"/>
        <v>2.5858333333333334</v>
      </c>
      <c r="Q139" s="141">
        <f t="shared" si="51"/>
        <v>1.9E-2</v>
      </c>
      <c r="R139" s="141">
        <f t="shared" si="51"/>
        <v>9.0000000000000011E-3</v>
      </c>
      <c r="S139" s="141">
        <f t="shared" si="51"/>
        <v>0.54325000000000001</v>
      </c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</row>
    <row r="140" spans="1:39">
      <c r="A140" s="90">
        <v>6</v>
      </c>
      <c r="B140" s="98" t="s">
        <v>29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64"/>
      <c r="O140" s="102"/>
      <c r="P140" s="102"/>
      <c r="Q140" s="164"/>
      <c r="R140" s="102"/>
      <c r="S140" s="102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</row>
    <row r="141" spans="1:39" ht="15">
      <c r="A141" s="90">
        <v>6</v>
      </c>
      <c r="B141" s="16" t="s">
        <v>16</v>
      </c>
      <c r="C141" s="91">
        <v>6.6666666666666671E-3</v>
      </c>
      <c r="D141" s="147">
        <v>0.55000000000000004</v>
      </c>
      <c r="E141" s="147">
        <v>0.12</v>
      </c>
      <c r="F141" s="147">
        <v>10.1</v>
      </c>
      <c r="G141" s="147">
        <v>65.45</v>
      </c>
      <c r="H141" s="163"/>
      <c r="I141" s="113">
        <v>0.03</v>
      </c>
      <c r="J141" s="113">
        <v>0.02</v>
      </c>
      <c r="K141" s="113">
        <v>0</v>
      </c>
      <c r="L141" s="113">
        <v>1.5</v>
      </c>
      <c r="M141" s="113">
        <v>10</v>
      </c>
      <c r="N141" s="113">
        <v>10</v>
      </c>
      <c r="O141" s="113">
        <v>24</v>
      </c>
      <c r="P141" s="113">
        <v>0.1</v>
      </c>
      <c r="Q141" s="113">
        <v>0</v>
      </c>
      <c r="R141" s="113">
        <v>0</v>
      </c>
      <c r="S141" s="165">
        <v>0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4"/>
    </row>
    <row r="142" spans="1:39">
      <c r="A142" s="90">
        <v>6</v>
      </c>
      <c r="B142" s="98" t="s">
        <v>30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64"/>
      <c r="O142" s="102"/>
      <c r="P142" s="102"/>
      <c r="Q142" s="164"/>
      <c r="R142" s="102"/>
      <c r="S142" s="102"/>
    </row>
    <row r="143" spans="1:39">
      <c r="A143" s="90">
        <v>6</v>
      </c>
      <c r="B143" s="16" t="s">
        <v>214</v>
      </c>
      <c r="C143" s="91">
        <v>0.02</v>
      </c>
      <c r="D143" s="92">
        <v>1</v>
      </c>
      <c r="E143" s="92">
        <v>3.0833333333333335</v>
      </c>
      <c r="F143" s="92">
        <v>4.916666666666667</v>
      </c>
      <c r="G143" s="92">
        <v>52</v>
      </c>
      <c r="H143" s="116" t="s">
        <v>185</v>
      </c>
      <c r="I143" s="116">
        <v>0.01</v>
      </c>
      <c r="J143" s="116">
        <v>1.4999999999999998E-2</v>
      </c>
      <c r="K143" s="116">
        <v>8.4</v>
      </c>
      <c r="L143" s="116">
        <v>7.2</v>
      </c>
      <c r="M143" s="116">
        <v>15</v>
      </c>
      <c r="N143" s="94">
        <v>4.5</v>
      </c>
      <c r="O143" s="116">
        <v>7</v>
      </c>
      <c r="P143" s="116">
        <v>0.2</v>
      </c>
      <c r="Q143" s="142">
        <v>4.0000000000000001E-3</v>
      </c>
      <c r="R143" s="116">
        <v>0</v>
      </c>
      <c r="S143" s="116">
        <v>0.02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30">
      <c r="A144" s="106">
        <v>6</v>
      </c>
      <c r="B144" s="145" t="s">
        <v>212</v>
      </c>
      <c r="C144" s="150" t="s">
        <v>213</v>
      </c>
      <c r="D144" s="116">
        <v>1.7</v>
      </c>
      <c r="E144" s="116">
        <v>4.26</v>
      </c>
      <c r="F144" s="116">
        <v>9.68</v>
      </c>
      <c r="G144" s="116">
        <v>110.24</v>
      </c>
      <c r="H144" s="94" t="s">
        <v>281</v>
      </c>
      <c r="I144" s="116">
        <v>0.02</v>
      </c>
      <c r="J144" s="116">
        <v>0.09</v>
      </c>
      <c r="K144" s="116">
        <v>136.6</v>
      </c>
      <c r="L144" s="116">
        <v>10.76</v>
      </c>
      <c r="M144" s="116">
        <v>50.66</v>
      </c>
      <c r="N144" s="94">
        <v>7.2</v>
      </c>
      <c r="O144" s="116">
        <v>42</v>
      </c>
      <c r="P144" s="116">
        <v>0.56999999999999995</v>
      </c>
      <c r="Q144" s="142">
        <v>8.0000000000000002E-3</v>
      </c>
      <c r="R144" s="116">
        <v>0</v>
      </c>
      <c r="S144" s="116">
        <v>0.13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>
      <c r="A145" s="106">
        <v>6</v>
      </c>
      <c r="B145" s="102" t="s">
        <v>145</v>
      </c>
      <c r="C145" s="102" t="s">
        <v>79</v>
      </c>
      <c r="D145" s="116">
        <v>4.33</v>
      </c>
      <c r="E145" s="116">
        <v>4.46</v>
      </c>
      <c r="F145" s="116">
        <v>20.2</v>
      </c>
      <c r="G145" s="116">
        <v>190.54</v>
      </c>
      <c r="H145" s="116" t="s">
        <v>200</v>
      </c>
      <c r="I145" s="116">
        <v>0.08</v>
      </c>
      <c r="J145" s="116">
        <v>0.09</v>
      </c>
      <c r="K145" s="116">
        <v>28.64</v>
      </c>
      <c r="L145" s="116">
        <v>0</v>
      </c>
      <c r="M145" s="116">
        <v>13</v>
      </c>
      <c r="N145" s="94">
        <v>10.199999999999999</v>
      </c>
      <c r="O145" s="116">
        <v>56.5</v>
      </c>
      <c r="P145" s="116">
        <v>1.1000000000000001</v>
      </c>
      <c r="Q145" s="142">
        <v>0.01</v>
      </c>
      <c r="R145" s="116">
        <v>1E-3</v>
      </c>
      <c r="S145" s="116">
        <v>7.0000000000000007E-2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ht="25.5">
      <c r="A146" s="106">
        <v>6</v>
      </c>
      <c r="B146" s="16" t="s">
        <v>208</v>
      </c>
      <c r="C146" s="91">
        <v>1.4285714285714285E-2</v>
      </c>
      <c r="D146" s="116">
        <v>5.45</v>
      </c>
      <c r="E146" s="116">
        <v>7.6440000000000001</v>
      </c>
      <c r="F146" s="116">
        <v>35.68</v>
      </c>
      <c r="G146" s="116">
        <v>140.54</v>
      </c>
      <c r="H146" s="94" t="s">
        <v>209</v>
      </c>
      <c r="I146" s="116">
        <v>0.09</v>
      </c>
      <c r="J146" s="116">
        <v>0.08</v>
      </c>
      <c r="K146" s="116">
        <v>23.295999999999999</v>
      </c>
      <c r="L146" s="116">
        <v>5.35</v>
      </c>
      <c r="M146" s="116">
        <v>18.2</v>
      </c>
      <c r="N146" s="94">
        <v>10.6</v>
      </c>
      <c r="O146" s="116">
        <v>91.07</v>
      </c>
      <c r="P146" s="116">
        <v>1.4</v>
      </c>
      <c r="Q146" s="142">
        <v>5.0000000000000001E-3</v>
      </c>
      <c r="R146" s="116">
        <v>1E-3</v>
      </c>
      <c r="S146" s="116">
        <v>0.09</v>
      </c>
    </row>
    <row r="147" spans="1:39" hidden="1">
      <c r="A147" s="106">
        <v>6</v>
      </c>
      <c r="B147" s="16"/>
      <c r="C147" s="91"/>
      <c r="D147" s="116"/>
      <c r="E147" s="116"/>
      <c r="F147" s="116"/>
      <c r="G147" s="116"/>
      <c r="H147" s="94"/>
      <c r="I147" s="116"/>
      <c r="J147" s="116"/>
      <c r="K147" s="116"/>
      <c r="L147" s="116"/>
      <c r="M147" s="116"/>
      <c r="N147" s="94"/>
      <c r="O147" s="116"/>
      <c r="P147" s="116"/>
      <c r="Q147" s="142"/>
      <c r="R147" s="116"/>
      <c r="S147" s="116"/>
      <c r="T147">
        <f t="shared" ref="T147" si="52">S147/100</f>
        <v>0</v>
      </c>
    </row>
    <row r="148" spans="1:39">
      <c r="A148" s="106">
        <v>6</v>
      </c>
      <c r="B148" s="16" t="s">
        <v>59</v>
      </c>
      <c r="C148" s="91">
        <v>5.5555555555555558E-3</v>
      </c>
      <c r="D148" s="94">
        <v>1</v>
      </c>
      <c r="E148" s="94">
        <v>0.1</v>
      </c>
      <c r="F148" s="94">
        <v>15.7</v>
      </c>
      <c r="G148" s="94">
        <v>66.900000000000006</v>
      </c>
      <c r="H148" s="94" t="s">
        <v>185</v>
      </c>
      <c r="I148" s="116">
        <v>0.01</v>
      </c>
      <c r="J148" s="116">
        <v>0.03</v>
      </c>
      <c r="K148" s="116">
        <v>70</v>
      </c>
      <c r="L148" s="116">
        <v>2.6</v>
      </c>
      <c r="M148" s="116">
        <v>28</v>
      </c>
      <c r="N148" s="94">
        <v>18</v>
      </c>
      <c r="O148" s="116">
        <v>25</v>
      </c>
      <c r="P148" s="116">
        <v>0.57999999999999996</v>
      </c>
      <c r="Q148" s="142">
        <v>0</v>
      </c>
      <c r="R148" s="116">
        <v>0</v>
      </c>
      <c r="S148" s="116">
        <v>0</v>
      </c>
    </row>
    <row r="149" spans="1:39">
      <c r="A149" s="106">
        <v>6</v>
      </c>
      <c r="B149" s="16" t="s">
        <v>11</v>
      </c>
      <c r="C149" s="91">
        <v>3.3333333333333333E-2</v>
      </c>
      <c r="D149" s="94">
        <v>2.2999999999999998</v>
      </c>
      <c r="E149" s="94">
        <v>0.25</v>
      </c>
      <c r="F149" s="94">
        <v>14.75</v>
      </c>
      <c r="G149" s="94">
        <v>70.3</v>
      </c>
      <c r="H149" s="107" t="s">
        <v>185</v>
      </c>
      <c r="I149" s="101">
        <v>0.03</v>
      </c>
      <c r="J149" s="101">
        <v>0</v>
      </c>
      <c r="K149" s="101">
        <v>0</v>
      </c>
      <c r="L149" s="101">
        <v>0</v>
      </c>
      <c r="M149" s="101">
        <v>4.95</v>
      </c>
      <c r="N149" s="140">
        <v>3.45</v>
      </c>
      <c r="O149" s="101">
        <v>16.5</v>
      </c>
      <c r="P149" s="101">
        <v>0.28000000000000003</v>
      </c>
      <c r="Q149" s="173">
        <v>8.9999999999999993E-3</v>
      </c>
      <c r="R149" s="139">
        <v>2E-3</v>
      </c>
      <c r="S149" s="139">
        <v>4.3999999999999997E-2</v>
      </c>
    </row>
    <row r="150" spans="1:39">
      <c r="A150" s="106">
        <v>6</v>
      </c>
      <c r="B150" s="16" t="s">
        <v>12</v>
      </c>
      <c r="C150" s="91">
        <v>2.8571428571428571E-2</v>
      </c>
      <c r="D150" s="94">
        <v>1.04</v>
      </c>
      <c r="E150" s="94">
        <v>0.14000000000000001</v>
      </c>
      <c r="F150" s="94">
        <v>11.43</v>
      </c>
      <c r="G150" s="94">
        <v>49.1</v>
      </c>
      <c r="H150" s="107" t="s">
        <v>185</v>
      </c>
      <c r="I150" s="101">
        <v>8.7499999999999994E-2</v>
      </c>
      <c r="J150" s="101">
        <v>8.7499999999999994E-2</v>
      </c>
      <c r="K150" s="101">
        <v>0</v>
      </c>
      <c r="L150" s="101">
        <v>0</v>
      </c>
      <c r="M150" s="101">
        <v>6.3</v>
      </c>
      <c r="N150" s="140">
        <v>6.65</v>
      </c>
      <c r="O150" s="101">
        <v>12.95</v>
      </c>
      <c r="P150" s="101">
        <v>0.17499999999999999</v>
      </c>
      <c r="Q150" s="173">
        <v>0</v>
      </c>
      <c r="R150" s="139">
        <v>0</v>
      </c>
      <c r="S150" s="139">
        <v>0</v>
      </c>
    </row>
    <row r="151" spans="1:39" ht="13.5">
      <c r="A151" s="106">
        <v>6</v>
      </c>
      <c r="B151" s="95" t="s">
        <v>13</v>
      </c>
      <c r="C151" s="102"/>
      <c r="D151" s="117">
        <f>SUM(D143:D150)</f>
        <v>16.82</v>
      </c>
      <c r="E151" s="117">
        <f>SUM(E143:E150)</f>
        <v>19.937333333333335</v>
      </c>
      <c r="F151" s="117">
        <f>SUM(F143:F150)</f>
        <v>112.35666666666665</v>
      </c>
      <c r="G151" s="117">
        <f>SUM(G143:G150)</f>
        <v>679.61999999999989</v>
      </c>
      <c r="H151" s="100"/>
      <c r="I151" s="117">
        <f t="shared" ref="I151:S151" si="53">SUM(I143:I150)</f>
        <v>0.32750000000000001</v>
      </c>
      <c r="J151" s="117">
        <f t="shared" si="53"/>
        <v>0.39250000000000007</v>
      </c>
      <c r="K151" s="117">
        <f t="shared" si="53"/>
        <v>266.93599999999998</v>
      </c>
      <c r="L151" s="117">
        <f t="shared" si="53"/>
        <v>25.910000000000004</v>
      </c>
      <c r="M151" s="117">
        <f>SUM(M143:M150)</f>
        <v>136.11000000000001</v>
      </c>
      <c r="N151" s="117">
        <f t="shared" si="53"/>
        <v>60.6</v>
      </c>
      <c r="O151" s="117">
        <f t="shared" si="53"/>
        <v>251.01999999999998</v>
      </c>
      <c r="P151" s="117">
        <f t="shared" si="53"/>
        <v>4.3049999999999997</v>
      </c>
      <c r="Q151" s="117">
        <f t="shared" si="53"/>
        <v>3.5999999999999997E-2</v>
      </c>
      <c r="R151" s="117">
        <f t="shared" si="53"/>
        <v>4.0000000000000001E-3</v>
      </c>
      <c r="S151" s="117">
        <f t="shared" si="53"/>
        <v>0.35399999999999998</v>
      </c>
    </row>
    <row r="152" spans="1:39">
      <c r="A152" s="106">
        <v>6</v>
      </c>
      <c r="B152" s="98" t="s">
        <v>31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64"/>
      <c r="O152" s="102"/>
      <c r="P152" s="102"/>
      <c r="Q152" s="164"/>
      <c r="R152" s="102"/>
      <c r="S152" s="102"/>
    </row>
    <row r="153" spans="1:39">
      <c r="A153" s="106">
        <v>6</v>
      </c>
      <c r="B153" s="16" t="s">
        <v>56</v>
      </c>
      <c r="C153" s="112" t="s">
        <v>78</v>
      </c>
      <c r="D153" s="94">
        <v>5.6</v>
      </c>
      <c r="E153" s="94">
        <v>5.07</v>
      </c>
      <c r="F153" s="94">
        <v>21.67</v>
      </c>
      <c r="G153" s="94">
        <v>120.7</v>
      </c>
      <c r="H153" s="107" t="s">
        <v>269</v>
      </c>
      <c r="I153" s="101">
        <v>0.04</v>
      </c>
      <c r="J153" s="101">
        <v>0.09</v>
      </c>
      <c r="K153" s="101">
        <v>38.72</v>
      </c>
      <c r="L153" s="101">
        <v>5.19</v>
      </c>
      <c r="M153" s="101">
        <v>132.19</v>
      </c>
      <c r="N153" s="140">
        <v>10.67</v>
      </c>
      <c r="O153" s="101">
        <v>55.67</v>
      </c>
      <c r="P153" s="101">
        <v>0.15</v>
      </c>
      <c r="Q153" s="173">
        <v>5.0000000000000001E-3</v>
      </c>
      <c r="R153" s="139">
        <v>2E-3</v>
      </c>
      <c r="S153" s="101">
        <v>0.17</v>
      </c>
    </row>
    <row r="154" spans="1:39">
      <c r="A154" s="106"/>
      <c r="B154" s="16" t="s">
        <v>215</v>
      </c>
      <c r="C154" s="112" t="s">
        <v>216</v>
      </c>
      <c r="D154" s="102">
        <v>1.05</v>
      </c>
      <c r="E154" s="102">
        <v>1.35</v>
      </c>
      <c r="F154" s="102">
        <v>8.4</v>
      </c>
      <c r="G154" s="102">
        <v>49.050000000000004</v>
      </c>
      <c r="H154" s="102" t="s">
        <v>217</v>
      </c>
      <c r="I154" s="101">
        <v>7.4999999999999997E-3</v>
      </c>
      <c r="J154" s="101">
        <v>7.4999999999999997E-3</v>
      </c>
      <c r="K154" s="101">
        <v>4.4999999999999997E-3</v>
      </c>
      <c r="L154" s="101">
        <v>0.15</v>
      </c>
      <c r="M154" s="101">
        <v>46.05</v>
      </c>
      <c r="N154" s="140">
        <v>0</v>
      </c>
      <c r="O154" s="101">
        <v>3.7499999999999999E-2</v>
      </c>
      <c r="P154" s="101">
        <v>0</v>
      </c>
      <c r="Q154" s="173">
        <v>0</v>
      </c>
      <c r="R154" s="139">
        <v>0</v>
      </c>
      <c r="S154" s="101">
        <v>0</v>
      </c>
    </row>
    <row r="155" spans="1:39" ht="15">
      <c r="A155" s="106">
        <v>6</v>
      </c>
      <c r="B155" s="16" t="s">
        <v>236</v>
      </c>
      <c r="C155" s="104" t="s">
        <v>131</v>
      </c>
      <c r="D155" s="109">
        <v>5.8</v>
      </c>
      <c r="E155" s="109">
        <v>5</v>
      </c>
      <c r="F155" s="109">
        <v>9.6</v>
      </c>
      <c r="G155" s="109">
        <v>106.6</v>
      </c>
      <c r="H155" s="107" t="s">
        <v>227</v>
      </c>
      <c r="I155" s="102">
        <v>0.06</v>
      </c>
      <c r="J155" s="101">
        <v>0.08</v>
      </c>
      <c r="K155" s="102">
        <v>26.4</v>
      </c>
      <c r="L155" s="102">
        <v>1.04</v>
      </c>
      <c r="M155" s="102">
        <v>155.02000000000001</v>
      </c>
      <c r="N155" s="164">
        <v>20</v>
      </c>
      <c r="O155" s="102">
        <v>56</v>
      </c>
      <c r="P155" s="102">
        <v>0.18</v>
      </c>
      <c r="Q155" s="164">
        <v>1.0999999999999999E-2</v>
      </c>
      <c r="R155" s="139">
        <v>2.9999999999999997E-4</v>
      </c>
      <c r="S155" s="139">
        <v>0.4</v>
      </c>
    </row>
    <row r="156" spans="1:39" ht="13.5">
      <c r="A156" s="106">
        <v>6</v>
      </c>
      <c r="B156" s="95" t="s">
        <v>14</v>
      </c>
      <c r="C156" s="96"/>
      <c r="D156" s="97">
        <f>SUM(D153:D155)</f>
        <v>12.45</v>
      </c>
      <c r="E156" s="97">
        <f>SUM(E153:E155)</f>
        <v>11.42</v>
      </c>
      <c r="F156" s="97">
        <f>SUM(F153:F155)</f>
        <v>39.67</v>
      </c>
      <c r="G156" s="97">
        <f>SUM(G153:G155)</f>
        <v>276.35000000000002</v>
      </c>
      <c r="H156" s="162"/>
      <c r="I156" s="141">
        <f t="shared" ref="I156:S156" si="54">SUM(I153:I155)</f>
        <v>0.1075</v>
      </c>
      <c r="J156" s="141">
        <f t="shared" si="54"/>
        <v>0.17749999999999999</v>
      </c>
      <c r="K156" s="141">
        <f t="shared" si="54"/>
        <v>65.124499999999998</v>
      </c>
      <c r="L156" s="141">
        <f t="shared" si="54"/>
        <v>6.3800000000000008</v>
      </c>
      <c r="M156" s="141">
        <f>SUM(M153:M155)</f>
        <v>333.26</v>
      </c>
      <c r="N156" s="141">
        <f t="shared" si="54"/>
        <v>30.67</v>
      </c>
      <c r="O156" s="141">
        <f t="shared" si="54"/>
        <v>111.70750000000001</v>
      </c>
      <c r="P156" s="141">
        <f t="shared" si="54"/>
        <v>0.32999999999999996</v>
      </c>
      <c r="Q156" s="141">
        <f t="shared" si="54"/>
        <v>1.6E-2</v>
      </c>
      <c r="R156" s="165">
        <f t="shared" si="54"/>
        <v>2.3E-3</v>
      </c>
      <c r="S156" s="141">
        <f t="shared" si="54"/>
        <v>0.57000000000000006</v>
      </c>
    </row>
    <row r="157" spans="1:39" ht="13.5">
      <c r="A157" s="106"/>
      <c r="B157" s="95" t="s">
        <v>15</v>
      </c>
      <c r="C157" s="96"/>
      <c r="D157" s="167">
        <f>D139+D141+D151+D156</f>
        <v>40.435000000000002</v>
      </c>
      <c r="E157" s="167">
        <f t="shared" ref="E157:F157" si="55">E139+E141+E151+E156</f>
        <v>45.987333333333339</v>
      </c>
      <c r="F157" s="167">
        <f t="shared" si="55"/>
        <v>202.67666666666668</v>
      </c>
      <c r="G157" s="167">
        <f>G139+G141+G151+G156</f>
        <v>1376.4</v>
      </c>
      <c r="H157" s="168"/>
      <c r="I157" s="101">
        <f>I139+I141+I151+I156</f>
        <v>0.67166666666666675</v>
      </c>
      <c r="J157" s="101">
        <f t="shared" ref="J157:S157" si="56">J139+J141+J151+J156</f>
        <v>0.75</v>
      </c>
      <c r="K157" s="101">
        <f t="shared" si="56"/>
        <v>375.90049999999997</v>
      </c>
      <c r="L157" s="101">
        <f t="shared" si="56"/>
        <v>37.500000000000007</v>
      </c>
      <c r="M157" s="101">
        <f t="shared" si="56"/>
        <v>675.01166666666666</v>
      </c>
      <c r="N157" s="140">
        <f t="shared" si="56"/>
        <v>148.24916666666667</v>
      </c>
      <c r="O157" s="101">
        <f t="shared" si="56"/>
        <v>590.26499999999999</v>
      </c>
      <c r="P157" s="101">
        <f t="shared" si="56"/>
        <v>7.3208333333333329</v>
      </c>
      <c r="Q157" s="173">
        <f t="shared" si="56"/>
        <v>7.0999999999999994E-2</v>
      </c>
      <c r="R157" s="139">
        <f t="shared" si="56"/>
        <v>1.5300000000000001E-2</v>
      </c>
      <c r="S157" s="101">
        <f t="shared" si="56"/>
        <v>1.4672499999999999</v>
      </c>
    </row>
    <row r="158" spans="1:39">
      <c r="A158" s="218" t="s">
        <v>57</v>
      </c>
      <c r="B158" s="218"/>
      <c r="C158" s="218"/>
      <c r="D158" s="218"/>
      <c r="E158" s="218"/>
      <c r="F158" s="218"/>
      <c r="G158" s="218"/>
      <c r="H158" s="218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</row>
    <row r="159" spans="1:39">
      <c r="A159" s="106">
        <v>7</v>
      </c>
      <c r="B159" s="98" t="s">
        <v>28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</row>
    <row r="160" spans="1:39" ht="15">
      <c r="A160" s="106">
        <v>7</v>
      </c>
      <c r="B160" s="16" t="s">
        <v>76</v>
      </c>
      <c r="C160" s="91">
        <v>5.5555555555555558E-3</v>
      </c>
      <c r="D160" s="92">
        <v>4.5</v>
      </c>
      <c r="E160" s="92">
        <v>7.22</v>
      </c>
      <c r="F160" s="92">
        <v>21.69</v>
      </c>
      <c r="G160" s="92">
        <v>199.5</v>
      </c>
      <c r="H160" s="146" t="s">
        <v>220</v>
      </c>
      <c r="I160" s="109">
        <v>0.09</v>
      </c>
      <c r="J160" s="109">
        <v>0.14000000000000001</v>
      </c>
      <c r="K160" s="109">
        <v>24.48</v>
      </c>
      <c r="L160" s="102">
        <v>0.6</v>
      </c>
      <c r="M160" s="102">
        <v>149.5</v>
      </c>
      <c r="N160" s="102">
        <v>19.2</v>
      </c>
      <c r="O160" s="102">
        <v>73.010000000000005</v>
      </c>
      <c r="P160" s="102">
        <v>0.27</v>
      </c>
      <c r="Q160" s="102">
        <v>1.4999999999999999E-2</v>
      </c>
      <c r="R160" s="102">
        <v>4.0000000000000001E-3</v>
      </c>
      <c r="S160" s="139">
        <v>0.7</v>
      </c>
      <c r="U160" s="53"/>
      <c r="V160" s="53"/>
      <c r="W160" s="56" t="s">
        <v>218</v>
      </c>
    </row>
    <row r="161" spans="1:38">
      <c r="A161" s="106">
        <v>7</v>
      </c>
      <c r="B161" s="16" t="s">
        <v>26</v>
      </c>
      <c r="C161" s="91">
        <v>2.8571428571428571E-2</v>
      </c>
      <c r="D161" s="94">
        <v>5.1555555555555559</v>
      </c>
      <c r="E161" s="94">
        <v>4.1333333333333329</v>
      </c>
      <c r="F161" s="94">
        <v>13.111111111111112</v>
      </c>
      <c r="G161" s="94">
        <v>110.31111111111112</v>
      </c>
      <c r="H161" s="107" t="s">
        <v>171</v>
      </c>
      <c r="I161" s="101">
        <v>0.04</v>
      </c>
      <c r="J161" s="101">
        <v>6.6666666666666666E-2</v>
      </c>
      <c r="K161" s="101">
        <v>50.666666666666664</v>
      </c>
      <c r="L161" s="101">
        <v>0.13333333333333333</v>
      </c>
      <c r="M161" s="101">
        <v>175.06666666666666</v>
      </c>
      <c r="N161" s="101">
        <v>6.3</v>
      </c>
      <c r="O161" s="101">
        <v>100.07</v>
      </c>
      <c r="P161" s="101">
        <v>0.42222222222222222</v>
      </c>
      <c r="Q161" s="139">
        <v>1.4999999999999999E-2</v>
      </c>
      <c r="R161" s="139">
        <v>0</v>
      </c>
      <c r="S161" s="101">
        <v>0.09</v>
      </c>
      <c r="U161" s="123"/>
      <c r="V161" s="123"/>
      <c r="W161" s="123"/>
      <c r="X161" s="123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</row>
    <row r="162" spans="1:38" ht="25.5">
      <c r="A162" s="106">
        <v>7</v>
      </c>
      <c r="B162" s="16" t="s">
        <v>266</v>
      </c>
      <c r="C162" s="91">
        <v>5.0000000000000001E-3</v>
      </c>
      <c r="D162" s="109">
        <v>3.6</v>
      </c>
      <c r="E162" s="109">
        <v>3.6</v>
      </c>
      <c r="F162" s="109">
        <v>12.6</v>
      </c>
      <c r="G162" s="109">
        <v>100.4</v>
      </c>
      <c r="H162" s="102" t="s">
        <v>185</v>
      </c>
      <c r="I162" s="102">
        <v>0.04</v>
      </c>
      <c r="J162" s="102">
        <v>0.09</v>
      </c>
      <c r="K162" s="102">
        <v>12.3</v>
      </c>
      <c r="L162" s="102">
        <v>0.68</v>
      </c>
      <c r="M162" s="102">
        <v>105</v>
      </c>
      <c r="N162" s="164">
        <v>24</v>
      </c>
      <c r="O162" s="102">
        <v>110</v>
      </c>
      <c r="P162" s="102">
        <v>1.0900000000000001</v>
      </c>
      <c r="Q162" s="173">
        <v>0.01</v>
      </c>
      <c r="R162" s="102">
        <v>1E-3</v>
      </c>
      <c r="S162" s="139">
        <v>0.18</v>
      </c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</row>
    <row r="163" spans="1:38">
      <c r="A163" s="106">
        <v>7</v>
      </c>
      <c r="B163" s="16" t="s">
        <v>179</v>
      </c>
      <c r="C163" s="91">
        <v>0.05</v>
      </c>
      <c r="D163" s="94">
        <v>1.6</v>
      </c>
      <c r="E163" s="94">
        <v>2</v>
      </c>
      <c r="F163" s="94">
        <v>14.8</v>
      </c>
      <c r="G163" s="94">
        <v>63.2</v>
      </c>
      <c r="H163" s="107" t="s">
        <v>185</v>
      </c>
      <c r="I163" s="102">
        <v>0.02</v>
      </c>
      <c r="J163" s="102">
        <v>0.02</v>
      </c>
      <c r="K163" s="102">
        <v>0</v>
      </c>
      <c r="L163" s="102">
        <v>0</v>
      </c>
      <c r="M163" s="102">
        <v>3.7</v>
      </c>
      <c r="N163" s="102">
        <v>5</v>
      </c>
      <c r="O163" s="102">
        <v>1.7</v>
      </c>
      <c r="P163" s="102">
        <v>0.64</v>
      </c>
      <c r="Q163" s="139">
        <v>0</v>
      </c>
      <c r="R163" s="102">
        <v>0</v>
      </c>
      <c r="S163" s="139">
        <v>0</v>
      </c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</row>
    <row r="164" spans="1:38" ht="13.5">
      <c r="A164" s="106">
        <v>7</v>
      </c>
      <c r="B164" s="95" t="s">
        <v>9</v>
      </c>
      <c r="C164" s="102"/>
      <c r="D164" s="141">
        <f>SUM(D160:D163)</f>
        <v>14.855555555555554</v>
      </c>
      <c r="E164" s="141">
        <f>SUM(E160:E163)</f>
        <v>16.953333333333333</v>
      </c>
      <c r="F164" s="141">
        <f>SUM(F160:F163)</f>
        <v>62.201111111111118</v>
      </c>
      <c r="G164" s="141">
        <f>SUM(G160:G163)</f>
        <v>473.4111111111111</v>
      </c>
      <c r="H164" s="113"/>
      <c r="I164" s="114">
        <f t="shared" ref="I164:S164" si="57">SUM(I160:I163)</f>
        <v>0.19</v>
      </c>
      <c r="J164" s="114">
        <f t="shared" si="57"/>
        <v>0.31666666666666665</v>
      </c>
      <c r="K164" s="114">
        <f t="shared" si="57"/>
        <v>87.446666666666658</v>
      </c>
      <c r="L164" s="114">
        <f t="shared" si="57"/>
        <v>1.4133333333333333</v>
      </c>
      <c r="M164" s="114">
        <f t="shared" si="57"/>
        <v>433.26666666666665</v>
      </c>
      <c r="N164" s="114">
        <f t="shared" si="57"/>
        <v>54.5</v>
      </c>
      <c r="O164" s="114">
        <f t="shared" si="57"/>
        <v>284.77999999999997</v>
      </c>
      <c r="P164" s="114">
        <f t="shared" si="57"/>
        <v>2.4222222222222225</v>
      </c>
      <c r="Q164" s="114">
        <f t="shared" si="57"/>
        <v>0.04</v>
      </c>
      <c r="R164" s="179">
        <f t="shared" si="57"/>
        <v>5.0000000000000001E-3</v>
      </c>
      <c r="S164" s="114">
        <f t="shared" si="57"/>
        <v>0.97</v>
      </c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</row>
    <row r="165" spans="1:38" ht="15">
      <c r="A165" s="106">
        <v>7</v>
      </c>
      <c r="B165" s="98" t="s">
        <v>29</v>
      </c>
      <c r="C165" s="91"/>
      <c r="D165" s="94"/>
      <c r="E165" s="94"/>
      <c r="F165" s="94"/>
      <c r="G165" s="94"/>
      <c r="H165" s="109"/>
      <c r="I165" s="109"/>
      <c r="J165" s="109"/>
      <c r="K165" s="109"/>
      <c r="L165" s="102"/>
      <c r="M165" s="102"/>
      <c r="N165" s="102"/>
      <c r="O165" s="102"/>
      <c r="P165" s="102"/>
      <c r="Q165" s="102"/>
      <c r="R165" s="102"/>
      <c r="S165" s="102"/>
      <c r="U165" s="53"/>
      <c r="V165" s="53"/>
      <c r="W165" s="53"/>
    </row>
    <row r="166" spans="1:38" ht="15">
      <c r="A166" s="106">
        <v>7</v>
      </c>
      <c r="B166" s="16" t="s">
        <v>16</v>
      </c>
      <c r="C166" s="91">
        <v>6.6666666666666671E-3</v>
      </c>
      <c r="D166" s="147">
        <v>0.55000000000000004</v>
      </c>
      <c r="E166" s="147">
        <v>0.12</v>
      </c>
      <c r="F166" s="147">
        <v>10.1</v>
      </c>
      <c r="G166" s="147">
        <v>65.45</v>
      </c>
      <c r="H166" s="163"/>
      <c r="I166" s="113">
        <v>0.03</v>
      </c>
      <c r="J166" s="113">
        <v>0.02</v>
      </c>
      <c r="K166" s="113">
        <v>0</v>
      </c>
      <c r="L166" s="113">
        <v>1.5</v>
      </c>
      <c r="M166" s="113">
        <v>10</v>
      </c>
      <c r="N166" s="113">
        <v>10</v>
      </c>
      <c r="O166" s="113">
        <v>24</v>
      </c>
      <c r="P166" s="113">
        <v>0.1</v>
      </c>
      <c r="Q166" s="113">
        <v>0</v>
      </c>
      <c r="R166" s="113">
        <v>0</v>
      </c>
      <c r="S166" s="165">
        <v>0</v>
      </c>
    </row>
    <row r="167" spans="1:38">
      <c r="A167" s="106">
        <v>7</v>
      </c>
      <c r="B167" s="98" t="s">
        <v>30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1:38">
      <c r="A168" s="106">
        <v>7</v>
      </c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1:38">
      <c r="A169" s="106">
        <v>7</v>
      </c>
      <c r="B169" s="16" t="s">
        <v>54</v>
      </c>
      <c r="C169" s="91">
        <v>5.5555555555555558E-3</v>
      </c>
      <c r="D169" s="94">
        <v>4.75</v>
      </c>
      <c r="E169" s="94">
        <v>7.56</v>
      </c>
      <c r="F169" s="94">
        <v>10.58</v>
      </c>
      <c r="G169" s="94">
        <v>110.23</v>
      </c>
      <c r="H169" s="107" t="s">
        <v>74</v>
      </c>
      <c r="I169" s="101">
        <v>0.13</v>
      </c>
      <c r="J169" s="101">
        <v>0.03</v>
      </c>
      <c r="K169" s="101">
        <v>70.900000000000006</v>
      </c>
      <c r="L169" s="101">
        <v>6.26</v>
      </c>
      <c r="M169" s="101">
        <v>30.5</v>
      </c>
      <c r="N169" s="101">
        <v>5.8</v>
      </c>
      <c r="O169" s="101">
        <v>22.4</v>
      </c>
      <c r="P169" s="101">
        <v>0.9</v>
      </c>
      <c r="Q169" s="101">
        <v>0.01</v>
      </c>
      <c r="R169" s="101">
        <v>0</v>
      </c>
      <c r="S169" s="101">
        <v>0.1</v>
      </c>
    </row>
    <row r="170" spans="1:38" ht="15">
      <c r="A170" s="106">
        <v>7</v>
      </c>
      <c r="B170" s="16" t="s">
        <v>221</v>
      </c>
      <c r="C170" s="91">
        <v>0.02</v>
      </c>
      <c r="D170" s="109">
        <v>1.7</v>
      </c>
      <c r="E170" s="109">
        <v>0.1</v>
      </c>
      <c r="F170" s="109">
        <v>3.5</v>
      </c>
      <c r="G170" s="109">
        <v>22.4</v>
      </c>
      <c r="H170" s="148" t="s">
        <v>228</v>
      </c>
      <c r="I170" s="102">
        <v>0.05</v>
      </c>
      <c r="J170" s="102">
        <v>0.02</v>
      </c>
      <c r="K170" s="102">
        <v>18</v>
      </c>
      <c r="L170" s="102">
        <v>3.4</v>
      </c>
      <c r="M170" s="102">
        <v>11</v>
      </c>
      <c r="N170" s="102">
        <v>11</v>
      </c>
      <c r="O170" s="102">
        <v>32</v>
      </c>
      <c r="P170" s="102">
        <v>0.37</v>
      </c>
      <c r="Q170" s="102">
        <v>0</v>
      </c>
      <c r="R170" s="102">
        <v>0</v>
      </c>
      <c r="S170" s="102">
        <v>0</v>
      </c>
    </row>
    <row r="171" spans="1:38" ht="15">
      <c r="A171" s="106">
        <v>7</v>
      </c>
      <c r="B171" s="16" t="s">
        <v>47</v>
      </c>
      <c r="C171" s="91">
        <v>5.0000000000000001E-3</v>
      </c>
      <c r="D171" s="109">
        <v>6.3</v>
      </c>
      <c r="E171" s="109">
        <v>10.1</v>
      </c>
      <c r="F171" s="109">
        <v>37.01</v>
      </c>
      <c r="G171" s="109">
        <v>255.56</v>
      </c>
      <c r="H171" s="102" t="s">
        <v>270</v>
      </c>
      <c r="I171" s="102">
        <v>0.09</v>
      </c>
      <c r="J171" s="102">
        <v>0.09</v>
      </c>
      <c r="K171" s="102">
        <v>98</v>
      </c>
      <c r="L171" s="102">
        <v>4.3600000000000003</v>
      </c>
      <c r="M171" s="102">
        <v>81.08</v>
      </c>
      <c r="N171" s="102">
        <v>32.01</v>
      </c>
      <c r="O171" s="102">
        <v>96.08</v>
      </c>
      <c r="P171" s="102">
        <v>1.0900000000000001</v>
      </c>
      <c r="Q171" s="102">
        <v>0.01</v>
      </c>
      <c r="R171" s="102">
        <v>3.0000000000000001E-3</v>
      </c>
      <c r="S171" s="102">
        <v>7.0000000000000007E-2</v>
      </c>
    </row>
    <row r="172" spans="1:38">
      <c r="A172" s="106">
        <v>7</v>
      </c>
      <c r="B172" s="16" t="s">
        <v>41</v>
      </c>
      <c r="C172" s="91">
        <v>5.5555555555555558E-3</v>
      </c>
      <c r="D172" s="94">
        <v>0.14000000000000001</v>
      </c>
      <c r="E172" s="94">
        <v>0.1</v>
      </c>
      <c r="F172" s="94">
        <v>21.49</v>
      </c>
      <c r="G172" s="94">
        <v>87.84</v>
      </c>
      <c r="H172" s="107" t="s">
        <v>174</v>
      </c>
      <c r="I172" s="101">
        <v>0.01</v>
      </c>
      <c r="J172" s="101">
        <v>0.01</v>
      </c>
      <c r="K172" s="101">
        <v>4.08</v>
      </c>
      <c r="L172" s="101">
        <v>6.5</v>
      </c>
      <c r="M172" s="140">
        <v>8</v>
      </c>
      <c r="N172" s="101">
        <v>9.1</v>
      </c>
      <c r="O172" s="101">
        <v>10</v>
      </c>
      <c r="P172" s="101">
        <v>0.19</v>
      </c>
      <c r="Q172" s="139">
        <v>0</v>
      </c>
      <c r="R172" s="139">
        <v>0</v>
      </c>
      <c r="S172" s="139">
        <v>0</v>
      </c>
    </row>
    <row r="173" spans="1:38">
      <c r="A173" s="106">
        <v>7</v>
      </c>
      <c r="B173" s="16" t="s">
        <v>11</v>
      </c>
      <c r="C173" s="91">
        <v>3.3333333333333333E-2</v>
      </c>
      <c r="D173" s="94">
        <v>2.2999999999999998</v>
      </c>
      <c r="E173" s="94">
        <v>0.25</v>
      </c>
      <c r="F173" s="94">
        <v>14.75</v>
      </c>
      <c r="G173" s="94">
        <v>70.3</v>
      </c>
      <c r="H173" s="107" t="s">
        <v>185</v>
      </c>
      <c r="I173" s="101">
        <v>0.03</v>
      </c>
      <c r="J173" s="101">
        <v>0</v>
      </c>
      <c r="K173" s="101">
        <v>0</v>
      </c>
      <c r="L173" s="101">
        <v>0</v>
      </c>
      <c r="M173" s="101">
        <v>4.95</v>
      </c>
      <c r="N173" s="101">
        <v>3.45</v>
      </c>
      <c r="O173" s="101">
        <v>16.5</v>
      </c>
      <c r="P173" s="101">
        <v>0.28000000000000003</v>
      </c>
      <c r="Q173" s="139">
        <v>8.9999999999999993E-3</v>
      </c>
      <c r="R173" s="139">
        <v>2E-3</v>
      </c>
      <c r="S173" s="139">
        <v>4.3999999999999997E-2</v>
      </c>
    </row>
    <row r="174" spans="1:38">
      <c r="A174" s="106">
        <v>7</v>
      </c>
      <c r="B174" s="16" t="s">
        <v>12</v>
      </c>
      <c r="C174" s="91">
        <v>2.8571428571428571E-2</v>
      </c>
      <c r="D174" s="94">
        <v>1.04</v>
      </c>
      <c r="E174" s="94">
        <v>0.14000000000000001</v>
      </c>
      <c r="F174" s="94">
        <v>11.43</v>
      </c>
      <c r="G174" s="94">
        <v>49.1</v>
      </c>
      <c r="H174" s="107" t="s">
        <v>185</v>
      </c>
      <c r="I174" s="101">
        <v>8.7499999999999994E-2</v>
      </c>
      <c r="J174" s="101">
        <v>8.7499999999999994E-2</v>
      </c>
      <c r="K174" s="101">
        <v>0</v>
      </c>
      <c r="L174" s="101">
        <v>0</v>
      </c>
      <c r="M174" s="101">
        <v>6.3</v>
      </c>
      <c r="N174" s="101">
        <v>6.65</v>
      </c>
      <c r="O174" s="101">
        <v>12.95</v>
      </c>
      <c r="P174" s="101">
        <v>0.17499999999999999</v>
      </c>
      <c r="Q174" s="139">
        <v>0</v>
      </c>
      <c r="R174" s="139">
        <v>0</v>
      </c>
      <c r="S174" s="139">
        <v>0</v>
      </c>
    </row>
    <row r="175" spans="1:38" ht="13.5">
      <c r="A175" s="106">
        <v>7</v>
      </c>
      <c r="B175" s="95" t="s">
        <v>13</v>
      </c>
      <c r="C175" s="102"/>
      <c r="D175" s="141">
        <f>SUM(D169:D174)</f>
        <v>16.23</v>
      </c>
      <c r="E175" s="141">
        <f>SUM(E169:E174)</f>
        <v>18.25</v>
      </c>
      <c r="F175" s="141">
        <f>SUM(F169:F174)</f>
        <v>98.759999999999991</v>
      </c>
      <c r="G175" s="141">
        <f>SUM(G169:G174)</f>
        <v>595.42999999999995</v>
      </c>
      <c r="H175" s="113"/>
      <c r="I175" s="141">
        <f t="shared" ref="I175:S175" si="58">SUM(I169:I174)</f>
        <v>0.39750000000000008</v>
      </c>
      <c r="J175" s="141">
        <f t="shared" si="58"/>
        <v>0.23750000000000002</v>
      </c>
      <c r="K175" s="141">
        <f t="shared" si="58"/>
        <v>190.98000000000002</v>
      </c>
      <c r="L175" s="141">
        <f t="shared" si="58"/>
        <v>20.52</v>
      </c>
      <c r="M175" s="141">
        <f t="shared" si="58"/>
        <v>141.82999999999998</v>
      </c>
      <c r="N175" s="141">
        <f t="shared" si="58"/>
        <v>68.010000000000005</v>
      </c>
      <c r="O175" s="141">
        <f t="shared" si="58"/>
        <v>189.92999999999998</v>
      </c>
      <c r="P175" s="141">
        <f t="shared" si="58"/>
        <v>3.0049999999999999</v>
      </c>
      <c r="Q175" s="141">
        <f t="shared" si="58"/>
        <v>2.8999999999999998E-2</v>
      </c>
      <c r="R175" s="141">
        <f t="shared" si="58"/>
        <v>5.0000000000000001E-3</v>
      </c>
      <c r="S175" s="141">
        <f t="shared" si="58"/>
        <v>0.21400000000000002</v>
      </c>
    </row>
    <row r="176" spans="1:38">
      <c r="A176" s="106">
        <v>7</v>
      </c>
      <c r="B176" s="98" t="s">
        <v>31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</row>
    <row r="177" spans="1:24" ht="15">
      <c r="A177" s="106">
        <v>7</v>
      </c>
      <c r="B177" s="16" t="s">
        <v>261</v>
      </c>
      <c r="C177" s="112" t="s">
        <v>199</v>
      </c>
      <c r="D177" s="109">
        <v>1.48</v>
      </c>
      <c r="E177" s="109">
        <v>3.76</v>
      </c>
      <c r="F177" s="109">
        <v>10.84</v>
      </c>
      <c r="G177" s="109">
        <v>45.4</v>
      </c>
      <c r="H177" s="107" t="s">
        <v>282</v>
      </c>
      <c r="I177" s="101">
        <v>1.1999999999999999E-2</v>
      </c>
      <c r="J177" s="101">
        <v>2.3999999999999997E-2</v>
      </c>
      <c r="K177" s="101">
        <v>34</v>
      </c>
      <c r="L177" s="101">
        <v>12.76</v>
      </c>
      <c r="M177" s="101">
        <v>60</v>
      </c>
      <c r="N177" s="101">
        <v>6.8</v>
      </c>
      <c r="O177" s="101">
        <v>15.2</v>
      </c>
      <c r="P177" s="101">
        <v>0.28999999999999998</v>
      </c>
      <c r="Q177" s="101">
        <v>0</v>
      </c>
      <c r="R177" s="139">
        <v>0</v>
      </c>
      <c r="S177" s="101">
        <v>0.08</v>
      </c>
    </row>
    <row r="178" spans="1:24" ht="15">
      <c r="A178" s="102">
        <v>7</v>
      </c>
      <c r="B178" s="149" t="s">
        <v>223</v>
      </c>
      <c r="C178" s="150" t="s">
        <v>224</v>
      </c>
      <c r="D178" s="109">
        <v>4.8</v>
      </c>
      <c r="E178" s="109">
        <v>4</v>
      </c>
      <c r="F178" s="109">
        <v>0.3</v>
      </c>
      <c r="G178" s="109">
        <v>56.6</v>
      </c>
      <c r="H178" s="146" t="s">
        <v>222</v>
      </c>
      <c r="I178" s="102">
        <v>0.02</v>
      </c>
      <c r="J178" s="102">
        <v>0.14000000000000001</v>
      </c>
      <c r="K178" s="102">
        <v>62.4</v>
      </c>
      <c r="L178" s="102">
        <v>0</v>
      </c>
      <c r="M178" s="102">
        <v>19</v>
      </c>
      <c r="N178" s="102">
        <v>4.2</v>
      </c>
      <c r="O178" s="102">
        <v>67</v>
      </c>
      <c r="P178" s="102">
        <v>0.87</v>
      </c>
      <c r="Q178" s="102">
        <v>1E-3</v>
      </c>
      <c r="R178" s="139">
        <v>1E-3</v>
      </c>
      <c r="S178" s="102">
        <v>0.01</v>
      </c>
    </row>
    <row r="179" spans="1:24">
      <c r="A179" s="106">
        <v>7</v>
      </c>
      <c r="B179" s="16" t="s">
        <v>11</v>
      </c>
      <c r="C179" s="91">
        <v>0.05</v>
      </c>
      <c r="D179" s="94">
        <f>D173*20/30</f>
        <v>1.5333333333333334</v>
      </c>
      <c r="E179" s="94">
        <f t="shared" ref="E179:G179" si="59">E173*20/30</f>
        <v>0.16666666666666666</v>
      </c>
      <c r="F179" s="94">
        <f t="shared" si="59"/>
        <v>9.8333333333333339</v>
      </c>
      <c r="G179" s="94">
        <f t="shared" si="59"/>
        <v>46.866666666666667</v>
      </c>
      <c r="H179" s="107" t="s">
        <v>185</v>
      </c>
      <c r="I179" s="101">
        <f>I173*20/30</f>
        <v>0.02</v>
      </c>
      <c r="J179" s="101">
        <f t="shared" ref="J179:S179" si="60">J173*20/30</f>
        <v>0</v>
      </c>
      <c r="K179" s="101">
        <f t="shared" si="60"/>
        <v>0</v>
      </c>
      <c r="L179" s="101">
        <f t="shared" si="60"/>
        <v>0</v>
      </c>
      <c r="M179" s="101">
        <f t="shared" si="60"/>
        <v>3.3</v>
      </c>
      <c r="N179" s="101">
        <f t="shared" si="60"/>
        <v>2.2999999999999998</v>
      </c>
      <c r="O179" s="101">
        <f t="shared" si="60"/>
        <v>11</v>
      </c>
      <c r="P179" s="101">
        <f t="shared" si="60"/>
        <v>0.18666666666666668</v>
      </c>
      <c r="Q179" s="139">
        <f t="shared" si="60"/>
        <v>6.0000000000000001E-3</v>
      </c>
      <c r="R179" s="139">
        <f t="shared" si="60"/>
        <v>1.3333333333333333E-3</v>
      </c>
      <c r="S179" s="101">
        <f t="shared" si="60"/>
        <v>2.9333333333333329E-2</v>
      </c>
    </row>
    <row r="180" spans="1:24">
      <c r="A180" s="106">
        <v>7</v>
      </c>
      <c r="B180" s="16" t="s">
        <v>225</v>
      </c>
      <c r="C180" s="91">
        <v>5.0000000000000001E-3</v>
      </c>
      <c r="D180" s="94">
        <v>0.3</v>
      </c>
      <c r="E180" s="94">
        <v>0</v>
      </c>
      <c r="F180" s="94">
        <v>6.7</v>
      </c>
      <c r="G180" s="94">
        <v>27.9</v>
      </c>
      <c r="H180" s="107" t="s">
        <v>226</v>
      </c>
      <c r="I180" s="102">
        <v>0</v>
      </c>
      <c r="J180" s="102">
        <v>0.01</v>
      </c>
      <c r="K180" s="102">
        <v>0.38</v>
      </c>
      <c r="L180" s="102">
        <v>2.16</v>
      </c>
      <c r="M180" s="102">
        <v>6.9</v>
      </c>
      <c r="N180" s="102">
        <v>4.5999999999999996</v>
      </c>
      <c r="O180" s="102">
        <v>8.5</v>
      </c>
      <c r="P180" s="102">
        <v>0.77</v>
      </c>
      <c r="Q180" s="102">
        <v>0</v>
      </c>
      <c r="R180" s="139">
        <v>3.0000000000000001E-3</v>
      </c>
      <c r="S180" s="102">
        <v>0.2</v>
      </c>
    </row>
    <row r="181" spans="1:24" ht="13.5">
      <c r="A181" s="102"/>
      <c r="B181" s="95" t="s">
        <v>14</v>
      </c>
      <c r="C181" s="102"/>
      <c r="D181" s="114">
        <f>SUM(D177:D180)</f>
        <v>8.1133333333333333</v>
      </c>
      <c r="E181" s="114">
        <f>SUM(E177:E180)</f>
        <v>7.9266666666666667</v>
      </c>
      <c r="F181" s="114">
        <f>SUM(F177:F180)</f>
        <v>27.673333333333336</v>
      </c>
      <c r="G181" s="114">
        <f>SUM(G177:G180)</f>
        <v>176.76666666666668</v>
      </c>
      <c r="H181" s="113"/>
      <c r="I181" s="141">
        <f t="shared" ref="I181:S181" si="61">SUM(I177:I180)</f>
        <v>5.2000000000000005E-2</v>
      </c>
      <c r="J181" s="141">
        <f t="shared" si="61"/>
        <v>0.17400000000000002</v>
      </c>
      <c r="K181" s="141">
        <f t="shared" si="61"/>
        <v>96.78</v>
      </c>
      <c r="L181" s="141">
        <f t="shared" si="61"/>
        <v>14.92</v>
      </c>
      <c r="M181" s="141">
        <f t="shared" si="61"/>
        <v>89.2</v>
      </c>
      <c r="N181" s="141">
        <f t="shared" si="61"/>
        <v>17.899999999999999</v>
      </c>
      <c r="O181" s="141">
        <f t="shared" si="61"/>
        <v>101.7</v>
      </c>
      <c r="P181" s="141">
        <f t="shared" si="61"/>
        <v>2.1166666666666667</v>
      </c>
      <c r="Q181" s="141">
        <f t="shared" si="61"/>
        <v>7.0000000000000001E-3</v>
      </c>
      <c r="R181" s="165">
        <f t="shared" si="61"/>
        <v>5.3333333333333332E-3</v>
      </c>
      <c r="S181" s="141">
        <f t="shared" si="61"/>
        <v>0.31933333333333336</v>
      </c>
    </row>
    <row r="182" spans="1:24" ht="13.5">
      <c r="A182" s="102"/>
      <c r="B182" s="95" t="s">
        <v>15</v>
      </c>
      <c r="C182" s="102"/>
      <c r="D182" s="101">
        <f>D164+D166+D175+D181</f>
        <v>39.748888888888885</v>
      </c>
      <c r="E182" s="101">
        <f t="shared" ref="E182:S182" si="62">E164+E166+E175+E181</f>
        <v>43.250000000000007</v>
      </c>
      <c r="F182" s="101">
        <f t="shared" si="62"/>
        <v>198.73444444444445</v>
      </c>
      <c r="G182" s="101">
        <f t="shared" si="62"/>
        <v>1311.0577777777778</v>
      </c>
      <c r="H182" s="101"/>
      <c r="I182" s="101">
        <f t="shared" si="62"/>
        <v>0.6695000000000001</v>
      </c>
      <c r="J182" s="101">
        <f t="shared" si="62"/>
        <v>0.74816666666666676</v>
      </c>
      <c r="K182" s="101">
        <f t="shared" si="62"/>
        <v>375.20666666666671</v>
      </c>
      <c r="L182" s="101">
        <f t="shared" si="62"/>
        <v>38.353333333333332</v>
      </c>
      <c r="M182" s="101">
        <f t="shared" si="62"/>
        <v>674.29666666666662</v>
      </c>
      <c r="N182" s="101">
        <f t="shared" si="62"/>
        <v>150.41</v>
      </c>
      <c r="O182" s="101">
        <f t="shared" si="62"/>
        <v>600.41</v>
      </c>
      <c r="P182" s="101">
        <f t="shared" si="62"/>
        <v>7.6438888888888901</v>
      </c>
      <c r="Q182" s="139">
        <f t="shared" si="62"/>
        <v>7.6000000000000012E-2</v>
      </c>
      <c r="R182" s="139">
        <f t="shared" si="62"/>
        <v>1.5333333333333334E-2</v>
      </c>
      <c r="S182" s="101">
        <f t="shared" si="62"/>
        <v>1.5033333333333334</v>
      </c>
    </row>
    <row r="183" spans="1:24">
      <c r="A183" s="218" t="s">
        <v>60</v>
      </c>
      <c r="B183" s="218"/>
      <c r="C183" s="218"/>
      <c r="D183" s="218"/>
      <c r="E183" s="218"/>
      <c r="F183" s="218"/>
      <c r="G183" s="218"/>
      <c r="H183" s="218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U183" s="14"/>
      <c r="V183" s="14"/>
      <c r="W183" s="14"/>
      <c r="X183" s="14"/>
    </row>
    <row r="184" spans="1:24">
      <c r="A184" s="106">
        <v>8</v>
      </c>
      <c r="B184" s="98" t="s">
        <v>28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U184" s="53"/>
      <c r="V184" s="53"/>
      <c r="W184" s="53"/>
      <c r="X184" s="53"/>
    </row>
    <row r="185" spans="1:24">
      <c r="A185" s="106">
        <v>8</v>
      </c>
      <c r="B185" s="16" t="s">
        <v>42</v>
      </c>
      <c r="C185" s="91">
        <v>5.5555555555555558E-3</v>
      </c>
      <c r="D185" s="94">
        <v>2.92</v>
      </c>
      <c r="E185" s="94">
        <v>4.0999999999999996</v>
      </c>
      <c r="F185" s="94">
        <v>30.83</v>
      </c>
      <c r="G185" s="94">
        <v>130.05000000000001</v>
      </c>
      <c r="H185" s="107" t="s">
        <v>69</v>
      </c>
      <c r="I185" s="102">
        <v>0.05</v>
      </c>
      <c r="J185" s="102">
        <v>0.1</v>
      </c>
      <c r="K185" s="102">
        <v>16.399999999999999</v>
      </c>
      <c r="L185" s="102">
        <v>0.61</v>
      </c>
      <c r="M185" s="102">
        <v>80</v>
      </c>
      <c r="N185" s="102">
        <v>18</v>
      </c>
      <c r="O185" s="102">
        <v>102.3</v>
      </c>
      <c r="P185" s="102">
        <v>0.42</v>
      </c>
      <c r="Q185" s="102">
        <v>5.0000000000000001E-3</v>
      </c>
      <c r="R185" s="102">
        <v>1E-3</v>
      </c>
      <c r="S185" s="102">
        <v>0.19</v>
      </c>
    </row>
    <row r="186" spans="1:24">
      <c r="A186" s="106">
        <v>8</v>
      </c>
      <c r="B186" s="16" t="s">
        <v>18</v>
      </c>
      <c r="C186" s="91">
        <v>5.0000000000000001E-3</v>
      </c>
      <c r="D186" s="92">
        <v>3.17</v>
      </c>
      <c r="E186" s="92">
        <v>3.68</v>
      </c>
      <c r="F186" s="92">
        <v>15.96</v>
      </c>
      <c r="G186" s="92">
        <v>97.1</v>
      </c>
      <c r="H186" s="107" t="s">
        <v>175</v>
      </c>
      <c r="I186" s="101">
        <v>0.03</v>
      </c>
      <c r="J186" s="101">
        <v>0.1</v>
      </c>
      <c r="K186" s="101">
        <v>15.3</v>
      </c>
      <c r="L186" s="101">
        <v>0.52</v>
      </c>
      <c r="M186" s="140">
        <v>109</v>
      </c>
      <c r="N186" s="101">
        <v>15</v>
      </c>
      <c r="O186" s="101">
        <v>95</v>
      </c>
      <c r="P186" s="101">
        <v>0.9</v>
      </c>
      <c r="Q186" s="139">
        <v>8.9999999999999993E-3</v>
      </c>
      <c r="R186" s="139">
        <v>1E-3</v>
      </c>
      <c r="S186" s="139">
        <v>0.02</v>
      </c>
    </row>
    <row r="187" spans="1:24">
      <c r="A187" s="106">
        <v>8</v>
      </c>
      <c r="B187" s="16" t="s">
        <v>25</v>
      </c>
      <c r="C187" s="91">
        <v>3.3333333333333333E-2</v>
      </c>
      <c r="D187" s="94">
        <v>1.54</v>
      </c>
      <c r="E187" s="94">
        <v>3.46</v>
      </c>
      <c r="F187" s="94">
        <v>9.75</v>
      </c>
      <c r="G187" s="94">
        <v>78</v>
      </c>
      <c r="H187" s="107" t="s">
        <v>171</v>
      </c>
      <c r="I187" s="101">
        <v>6.6666666666666666E-2</v>
      </c>
      <c r="J187" s="101">
        <v>0</v>
      </c>
      <c r="K187" s="101">
        <v>0</v>
      </c>
      <c r="L187" s="101">
        <v>0</v>
      </c>
      <c r="M187" s="101">
        <v>12.366666666666665</v>
      </c>
      <c r="N187" s="140">
        <v>8.6166666666666671</v>
      </c>
      <c r="O187" s="101">
        <v>21.45</v>
      </c>
      <c r="P187" s="101">
        <v>0.68333333333333335</v>
      </c>
      <c r="Q187" s="173">
        <v>0</v>
      </c>
      <c r="R187" s="139">
        <v>4.0000000000000001E-3</v>
      </c>
      <c r="S187" s="139">
        <v>0.111</v>
      </c>
    </row>
    <row r="188" spans="1:24">
      <c r="A188" s="106"/>
      <c r="B188" s="16" t="s">
        <v>179</v>
      </c>
      <c r="C188" s="91">
        <v>6.6666666666666666E-2</v>
      </c>
      <c r="D188" s="101">
        <f>D187*15/20</f>
        <v>1.155</v>
      </c>
      <c r="E188" s="101">
        <v>1.6</v>
      </c>
      <c r="F188" s="101">
        <v>5.3</v>
      </c>
      <c r="G188" s="101">
        <v>56.3</v>
      </c>
      <c r="H188" s="101"/>
      <c r="I188" s="101">
        <f t="shared" ref="I188:S188" si="63">I187*15/20</f>
        <v>0.05</v>
      </c>
      <c r="J188" s="101">
        <f t="shared" si="63"/>
        <v>0</v>
      </c>
      <c r="K188" s="101">
        <f t="shared" si="63"/>
        <v>0</v>
      </c>
      <c r="L188" s="101">
        <f t="shared" si="63"/>
        <v>0</v>
      </c>
      <c r="M188" s="101">
        <f t="shared" si="63"/>
        <v>9.2749999999999986</v>
      </c>
      <c r="N188" s="140">
        <f t="shared" si="63"/>
        <v>6.4625000000000004</v>
      </c>
      <c r="O188" s="101">
        <f t="shared" si="63"/>
        <v>16.087499999999999</v>
      </c>
      <c r="P188" s="101">
        <f t="shared" si="63"/>
        <v>0.51249999999999996</v>
      </c>
      <c r="Q188" s="140">
        <f t="shared" si="63"/>
        <v>0</v>
      </c>
      <c r="R188" s="101">
        <f t="shared" si="63"/>
        <v>3.0000000000000001E-3</v>
      </c>
      <c r="S188" s="101">
        <f t="shared" si="63"/>
        <v>8.3250000000000005E-2</v>
      </c>
    </row>
    <row r="189" spans="1:24" ht="13.5">
      <c r="A189" s="106">
        <v>8</v>
      </c>
      <c r="B189" s="95" t="s">
        <v>10</v>
      </c>
      <c r="C189" s="102"/>
      <c r="D189" s="141">
        <f>SUM(D185:D188)</f>
        <v>8.7850000000000001</v>
      </c>
      <c r="E189" s="141">
        <f>SUM(E185:E188)</f>
        <v>12.839999999999998</v>
      </c>
      <c r="F189" s="141">
        <f>SUM(F185:F188)</f>
        <v>61.839999999999996</v>
      </c>
      <c r="G189" s="141">
        <f>SUM(G185:G188)</f>
        <v>361.45</v>
      </c>
      <c r="H189" s="102"/>
      <c r="I189" s="141">
        <f t="shared" ref="I189:S189" si="64">SUM(I185:I188)</f>
        <v>0.19666666666666666</v>
      </c>
      <c r="J189" s="141">
        <f t="shared" si="64"/>
        <v>0.2</v>
      </c>
      <c r="K189" s="141">
        <f t="shared" si="64"/>
        <v>31.7</v>
      </c>
      <c r="L189" s="141">
        <f t="shared" si="64"/>
        <v>1.1299999999999999</v>
      </c>
      <c r="M189" s="141">
        <f t="shared" si="64"/>
        <v>210.64166666666668</v>
      </c>
      <c r="N189" s="141">
        <f t="shared" si="64"/>
        <v>48.079166666666666</v>
      </c>
      <c r="O189" s="141">
        <f t="shared" si="64"/>
        <v>234.83750000000001</v>
      </c>
      <c r="P189" s="141">
        <f t="shared" si="64"/>
        <v>2.5158333333333331</v>
      </c>
      <c r="Q189" s="141">
        <f t="shared" si="64"/>
        <v>1.3999999999999999E-2</v>
      </c>
      <c r="R189" s="141">
        <f t="shared" si="64"/>
        <v>9.0000000000000011E-3</v>
      </c>
      <c r="S189" s="141">
        <f t="shared" si="64"/>
        <v>0.40425</v>
      </c>
    </row>
    <row r="190" spans="1:24">
      <c r="A190" s="106">
        <v>8</v>
      </c>
      <c r="B190" s="98" t="s">
        <v>29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</row>
    <row r="191" spans="1:24" ht="15">
      <c r="A191" s="106">
        <v>8</v>
      </c>
      <c r="B191" s="16" t="s">
        <v>16</v>
      </c>
      <c r="C191" s="91">
        <v>6.6666666666666671E-3</v>
      </c>
      <c r="D191" s="147">
        <v>0.55000000000000004</v>
      </c>
      <c r="E191" s="147">
        <v>0.12</v>
      </c>
      <c r="F191" s="147">
        <v>10.1</v>
      </c>
      <c r="G191" s="147">
        <v>65.45</v>
      </c>
      <c r="H191" s="163"/>
      <c r="I191" s="113">
        <v>0.03</v>
      </c>
      <c r="J191" s="113">
        <v>0.02</v>
      </c>
      <c r="K191" s="113">
        <v>0</v>
      </c>
      <c r="L191" s="113">
        <v>1.5</v>
      </c>
      <c r="M191" s="113">
        <v>10</v>
      </c>
      <c r="N191" s="113">
        <v>10</v>
      </c>
      <c r="O191" s="113">
        <v>24</v>
      </c>
      <c r="P191" s="113">
        <v>0.1</v>
      </c>
      <c r="Q191" s="113">
        <v>0</v>
      </c>
      <c r="R191" s="113">
        <v>0</v>
      </c>
      <c r="S191" s="165">
        <v>0</v>
      </c>
    </row>
    <row r="192" spans="1:24">
      <c r="A192" s="106">
        <v>8</v>
      </c>
      <c r="B192" s="98" t="s">
        <v>30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</row>
    <row r="193" spans="1:23">
      <c r="A193" s="106">
        <v>8</v>
      </c>
      <c r="B193" s="16" t="s">
        <v>229</v>
      </c>
      <c r="C193" s="91">
        <v>5.5555555555555558E-3</v>
      </c>
      <c r="D193" s="94">
        <v>6.78</v>
      </c>
      <c r="E193" s="94">
        <v>8.5</v>
      </c>
      <c r="F193" s="94">
        <v>12.87</v>
      </c>
      <c r="G193" s="94">
        <v>161.83000000000001</v>
      </c>
      <c r="H193" s="107" t="s">
        <v>231</v>
      </c>
      <c r="I193" s="101">
        <v>7.0000000000000007E-2</v>
      </c>
      <c r="J193" s="101">
        <v>0.13</v>
      </c>
      <c r="K193" s="101">
        <v>124</v>
      </c>
      <c r="L193" s="101">
        <v>7.12</v>
      </c>
      <c r="M193" s="101">
        <v>88.8</v>
      </c>
      <c r="N193" s="101">
        <v>16.5</v>
      </c>
      <c r="O193" s="101">
        <v>50.4</v>
      </c>
      <c r="P193" s="101">
        <v>1.2</v>
      </c>
      <c r="Q193" s="139">
        <v>8.9999999999999993E-3</v>
      </c>
      <c r="R193" s="139">
        <v>0</v>
      </c>
      <c r="S193" s="139">
        <v>0.12</v>
      </c>
    </row>
    <row r="194" spans="1:23">
      <c r="A194" s="106">
        <v>8</v>
      </c>
      <c r="B194" s="102" t="s">
        <v>230</v>
      </c>
      <c r="C194" s="91">
        <v>1.6666666666666666E-2</v>
      </c>
      <c r="D194" s="101">
        <v>0.36</v>
      </c>
      <c r="E194" s="101">
        <v>0.05</v>
      </c>
      <c r="F194" s="101">
        <v>5.13</v>
      </c>
      <c r="G194" s="101">
        <v>6.3</v>
      </c>
      <c r="H194" s="102">
        <v>70</v>
      </c>
      <c r="I194" s="101">
        <v>0.02</v>
      </c>
      <c r="J194" s="101">
        <v>0.02</v>
      </c>
      <c r="K194" s="101">
        <v>0</v>
      </c>
      <c r="L194" s="101">
        <v>7.5</v>
      </c>
      <c r="M194" s="101">
        <v>10.35</v>
      </c>
      <c r="N194" s="101">
        <v>0</v>
      </c>
      <c r="O194" s="101">
        <v>0</v>
      </c>
      <c r="P194" s="101">
        <v>0.27</v>
      </c>
      <c r="Q194" s="101">
        <v>0</v>
      </c>
      <c r="R194" s="139">
        <v>0</v>
      </c>
      <c r="S194" s="101">
        <v>0</v>
      </c>
    </row>
    <row r="195" spans="1:23">
      <c r="A195" s="106">
        <v>8</v>
      </c>
      <c r="B195" s="16" t="s">
        <v>232</v>
      </c>
      <c r="C195" s="91">
        <v>1.4285714285714285E-2</v>
      </c>
      <c r="D195" s="92">
        <v>6.61</v>
      </c>
      <c r="E195" s="92">
        <v>7.68</v>
      </c>
      <c r="F195" s="92">
        <v>15.8</v>
      </c>
      <c r="G195" s="92">
        <v>128.75</v>
      </c>
      <c r="H195" s="107" t="s">
        <v>233</v>
      </c>
      <c r="I195" s="101">
        <v>0.06</v>
      </c>
      <c r="J195" s="101">
        <v>0.08</v>
      </c>
      <c r="K195" s="101">
        <v>23.37</v>
      </c>
      <c r="L195" s="101">
        <v>0.84</v>
      </c>
      <c r="M195" s="101">
        <v>107.8</v>
      </c>
      <c r="N195" s="101">
        <v>22.5</v>
      </c>
      <c r="O195" s="101">
        <v>98.6</v>
      </c>
      <c r="P195" s="101">
        <v>1.7</v>
      </c>
      <c r="Q195" s="139">
        <v>2.5000000000000001E-2</v>
      </c>
      <c r="R195" s="139">
        <v>1E-3</v>
      </c>
      <c r="S195" s="139">
        <v>0.35</v>
      </c>
    </row>
    <row r="196" spans="1:23">
      <c r="A196" s="106">
        <v>8</v>
      </c>
      <c r="B196" s="16" t="s">
        <v>210</v>
      </c>
      <c r="C196" s="91">
        <v>3.3333333333333333E-2</v>
      </c>
      <c r="D196" s="92">
        <v>0.99</v>
      </c>
      <c r="E196" s="92">
        <v>0.72</v>
      </c>
      <c r="F196" s="92">
        <v>2.67</v>
      </c>
      <c r="G196" s="92">
        <v>21.24</v>
      </c>
      <c r="H196" s="107" t="s">
        <v>211</v>
      </c>
      <c r="I196" s="101">
        <v>6.0000000000000001E-3</v>
      </c>
      <c r="J196" s="101">
        <v>0</v>
      </c>
      <c r="K196" s="101">
        <v>38.4</v>
      </c>
      <c r="L196" s="101">
        <v>0.80400000000000005</v>
      </c>
      <c r="M196" s="101">
        <v>4.76</v>
      </c>
      <c r="N196" s="101">
        <v>3.6</v>
      </c>
      <c r="O196" s="101">
        <v>7.2</v>
      </c>
      <c r="P196" s="101">
        <v>0.15600000000000003</v>
      </c>
      <c r="Q196" s="101">
        <v>1E-3</v>
      </c>
      <c r="R196" s="139">
        <v>0</v>
      </c>
      <c r="S196" s="101">
        <v>1E-3</v>
      </c>
    </row>
    <row r="197" spans="1:23">
      <c r="A197" s="106">
        <v>8</v>
      </c>
      <c r="B197" s="16" t="s">
        <v>58</v>
      </c>
      <c r="C197" s="91">
        <v>7.6923076923076927E-3</v>
      </c>
      <c r="D197" s="92">
        <v>2.7733333333333334</v>
      </c>
      <c r="E197" s="92">
        <v>5.51</v>
      </c>
      <c r="F197" s="92">
        <v>20.16</v>
      </c>
      <c r="G197" s="92">
        <v>120.81333333333333</v>
      </c>
      <c r="H197" s="107" t="s">
        <v>190</v>
      </c>
      <c r="I197" s="101">
        <v>7.0000000000000007E-2</v>
      </c>
      <c r="J197" s="101">
        <v>7.0000000000000007E-2</v>
      </c>
      <c r="K197" s="101">
        <v>20.626666666666665</v>
      </c>
      <c r="L197" s="101">
        <v>8.84</v>
      </c>
      <c r="M197" s="101">
        <v>33.799999999999997</v>
      </c>
      <c r="N197" s="101">
        <v>12.27</v>
      </c>
      <c r="O197" s="101">
        <v>72.8</v>
      </c>
      <c r="P197" s="101">
        <v>0.08</v>
      </c>
      <c r="Q197" s="101">
        <v>2E-3</v>
      </c>
      <c r="R197" s="139">
        <v>1E-3</v>
      </c>
      <c r="S197" s="139">
        <v>0.05</v>
      </c>
    </row>
    <row r="198" spans="1:23" ht="15">
      <c r="A198" s="106">
        <v>8</v>
      </c>
      <c r="B198" s="16" t="s">
        <v>202</v>
      </c>
      <c r="C198" s="91">
        <v>5.5555555555555558E-3</v>
      </c>
      <c r="D198" s="151">
        <v>0.6</v>
      </c>
      <c r="E198" s="151">
        <v>0.2</v>
      </c>
      <c r="F198" s="151">
        <v>10.199999999999999</v>
      </c>
      <c r="G198" s="151">
        <v>65.3</v>
      </c>
      <c r="H198" s="102" t="s">
        <v>234</v>
      </c>
      <c r="I198" s="101">
        <v>0.01</v>
      </c>
      <c r="J198" s="101">
        <v>0.05</v>
      </c>
      <c r="K198" s="101">
        <v>98</v>
      </c>
      <c r="L198" s="101">
        <v>10</v>
      </c>
      <c r="M198" s="101">
        <v>11</v>
      </c>
      <c r="N198" s="101">
        <v>3</v>
      </c>
      <c r="O198" s="101">
        <v>1.5</v>
      </c>
      <c r="P198" s="101">
        <v>0.54</v>
      </c>
      <c r="Q198" s="101">
        <v>0</v>
      </c>
      <c r="R198" s="139">
        <v>0</v>
      </c>
      <c r="S198" s="101">
        <v>0</v>
      </c>
    </row>
    <row r="199" spans="1:23" ht="15">
      <c r="A199" s="106">
        <v>8</v>
      </c>
      <c r="B199" s="16" t="s">
        <v>11</v>
      </c>
      <c r="C199" s="91">
        <v>3.3333333333333333E-2</v>
      </c>
      <c r="D199" s="94">
        <v>2.2999999999999998</v>
      </c>
      <c r="E199" s="94">
        <v>0.25</v>
      </c>
      <c r="F199" s="94">
        <v>14.75</v>
      </c>
      <c r="G199" s="94">
        <v>70.3</v>
      </c>
      <c r="H199" s="107" t="s">
        <v>185</v>
      </c>
      <c r="I199" s="101">
        <v>0.03</v>
      </c>
      <c r="J199" s="101">
        <v>0</v>
      </c>
      <c r="K199" s="101">
        <v>0</v>
      </c>
      <c r="L199" s="101">
        <v>0</v>
      </c>
      <c r="M199" s="101">
        <v>4.95</v>
      </c>
      <c r="N199" s="101">
        <v>3.45</v>
      </c>
      <c r="O199" s="101">
        <v>16.5</v>
      </c>
      <c r="P199" s="101">
        <v>0.28000000000000003</v>
      </c>
      <c r="Q199" s="139">
        <v>8.9999999999999993E-3</v>
      </c>
      <c r="R199" s="139">
        <v>2E-3</v>
      </c>
      <c r="S199" s="139">
        <v>4.3999999999999997E-2</v>
      </c>
      <c r="U199" s="57"/>
      <c r="V199" s="53"/>
      <c r="W199" s="53"/>
    </row>
    <row r="200" spans="1:23">
      <c r="A200" s="106">
        <v>8</v>
      </c>
      <c r="B200" s="16" t="s">
        <v>12</v>
      </c>
      <c r="C200" s="91">
        <v>2.8571428571428571E-2</v>
      </c>
      <c r="D200" s="94">
        <v>1.04</v>
      </c>
      <c r="E200" s="94">
        <v>0.14000000000000001</v>
      </c>
      <c r="F200" s="94">
        <v>11.43</v>
      </c>
      <c r="G200" s="94">
        <v>49.1</v>
      </c>
      <c r="H200" s="107" t="s">
        <v>185</v>
      </c>
      <c r="I200" s="101">
        <v>8.7499999999999994E-2</v>
      </c>
      <c r="J200" s="101">
        <v>8.7499999999999994E-2</v>
      </c>
      <c r="K200" s="101">
        <v>0</v>
      </c>
      <c r="L200" s="101">
        <v>0</v>
      </c>
      <c r="M200" s="101">
        <v>6.3</v>
      </c>
      <c r="N200" s="101">
        <v>6.65</v>
      </c>
      <c r="O200" s="101">
        <v>12.95</v>
      </c>
      <c r="P200" s="101">
        <v>0.17499999999999999</v>
      </c>
      <c r="Q200" s="139">
        <v>0</v>
      </c>
      <c r="R200" s="139">
        <v>0</v>
      </c>
      <c r="S200" s="139">
        <v>0</v>
      </c>
      <c r="U200" s="53"/>
      <c r="V200" s="53"/>
      <c r="W200" s="53"/>
    </row>
    <row r="201" spans="1:23" ht="13.5">
      <c r="A201" s="106">
        <v>8</v>
      </c>
      <c r="B201" s="95" t="s">
        <v>44</v>
      </c>
      <c r="C201" s="102"/>
      <c r="D201" s="141">
        <f>SUM(D193:D200)</f>
        <v>21.453333333333337</v>
      </c>
      <c r="E201" s="141">
        <f>SUM(E193:E200)</f>
        <v>23.05</v>
      </c>
      <c r="F201" s="141">
        <f>SUM(F193:F200)</f>
        <v>93.009999999999991</v>
      </c>
      <c r="G201" s="141">
        <f>SUM(G193:G200)</f>
        <v>623.63333333333333</v>
      </c>
      <c r="H201" s="113"/>
      <c r="I201" s="141">
        <f t="shared" ref="I201:S201" si="65">SUM(I193:I200)</f>
        <v>0.35350000000000004</v>
      </c>
      <c r="J201" s="141">
        <f t="shared" si="65"/>
        <v>0.4375</v>
      </c>
      <c r="K201" s="141">
        <f t="shared" si="65"/>
        <v>304.39666666666665</v>
      </c>
      <c r="L201" s="141">
        <f t="shared" si="65"/>
        <v>35.103999999999999</v>
      </c>
      <c r="M201" s="141">
        <f t="shared" si="65"/>
        <v>267.76</v>
      </c>
      <c r="N201" s="141">
        <f t="shared" si="65"/>
        <v>67.970000000000013</v>
      </c>
      <c r="O201" s="141">
        <f t="shared" si="65"/>
        <v>259.95</v>
      </c>
      <c r="P201" s="141">
        <f t="shared" si="65"/>
        <v>4.4009999999999998</v>
      </c>
      <c r="Q201" s="141">
        <f t="shared" si="65"/>
        <v>4.6000000000000006E-2</v>
      </c>
      <c r="R201" s="165">
        <f t="shared" si="65"/>
        <v>4.0000000000000001E-3</v>
      </c>
      <c r="S201" s="141">
        <f t="shared" si="65"/>
        <v>0.56500000000000006</v>
      </c>
      <c r="U201" s="58"/>
      <c r="V201" s="58"/>
      <c r="W201" s="58"/>
    </row>
    <row r="202" spans="1:23">
      <c r="A202" s="106">
        <v>8</v>
      </c>
      <c r="B202" s="98" t="s">
        <v>31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39"/>
      <c r="S202" s="102"/>
    </row>
    <row r="203" spans="1:23">
      <c r="A203" s="106">
        <v>8</v>
      </c>
      <c r="B203" s="16" t="s">
        <v>71</v>
      </c>
      <c r="C203" s="91">
        <v>1.4285714285714285E-2</v>
      </c>
      <c r="D203" s="103">
        <v>2.9866666666666699</v>
      </c>
      <c r="E203" s="103">
        <v>2.6950000000000003</v>
      </c>
      <c r="F203" s="103">
        <v>17.511666666666667</v>
      </c>
      <c r="G203" s="103">
        <v>168.12833333333336</v>
      </c>
      <c r="H203" s="107" t="s">
        <v>178</v>
      </c>
      <c r="I203" s="101">
        <v>0.03</v>
      </c>
      <c r="J203" s="101">
        <v>1.4E-2</v>
      </c>
      <c r="K203" s="101">
        <v>8.6800000000000015</v>
      </c>
      <c r="L203" s="101">
        <v>7.0000000000000007E-2</v>
      </c>
      <c r="M203" s="140">
        <v>10.5</v>
      </c>
      <c r="N203" s="101">
        <v>5.25</v>
      </c>
      <c r="O203" s="101">
        <v>25.9</v>
      </c>
      <c r="P203" s="101">
        <v>0.37100000000000005</v>
      </c>
      <c r="Q203" s="139">
        <v>1E-3</v>
      </c>
      <c r="R203" s="139">
        <v>1.6000000000000001E-3</v>
      </c>
      <c r="S203" s="101">
        <v>5.8999999999999997E-2</v>
      </c>
    </row>
    <row r="204" spans="1:23" ht="15">
      <c r="A204" s="106">
        <v>8</v>
      </c>
      <c r="B204" s="16" t="s">
        <v>236</v>
      </c>
      <c r="C204" s="104" t="s">
        <v>131</v>
      </c>
      <c r="D204" s="109">
        <v>5.8</v>
      </c>
      <c r="E204" s="109">
        <v>5</v>
      </c>
      <c r="F204" s="109">
        <v>9.6</v>
      </c>
      <c r="G204" s="109">
        <v>106.6</v>
      </c>
      <c r="H204" s="107" t="s">
        <v>227</v>
      </c>
      <c r="I204" s="102">
        <v>0.06</v>
      </c>
      <c r="J204" s="101">
        <v>0.08</v>
      </c>
      <c r="K204" s="102">
        <v>26.4</v>
      </c>
      <c r="L204" s="102">
        <v>1.04</v>
      </c>
      <c r="M204" s="102">
        <v>155.02000000000001</v>
      </c>
      <c r="N204" s="164">
        <v>20</v>
      </c>
      <c r="O204" s="102">
        <v>56</v>
      </c>
      <c r="P204" s="102">
        <v>0.18</v>
      </c>
      <c r="Q204" s="164">
        <v>1.0999999999999999E-2</v>
      </c>
      <c r="R204" s="139">
        <v>2.9999999999999997E-4</v>
      </c>
      <c r="S204" s="139">
        <v>0.4</v>
      </c>
    </row>
    <row r="205" spans="1:23" ht="13.5">
      <c r="A205" s="106">
        <v>8</v>
      </c>
      <c r="B205" s="95" t="s">
        <v>14</v>
      </c>
      <c r="C205" s="102"/>
      <c r="D205" s="141">
        <f>SUM(D203:D204)</f>
        <v>8.7866666666666688</v>
      </c>
      <c r="E205" s="141">
        <f>SUM(E203:E204)</f>
        <v>7.6950000000000003</v>
      </c>
      <c r="F205" s="141">
        <f>SUM(F203:F204)</f>
        <v>27.111666666666665</v>
      </c>
      <c r="G205" s="141">
        <f>SUM(G203:G204)</f>
        <v>274.72833333333335</v>
      </c>
      <c r="H205" s="113"/>
      <c r="I205" s="141">
        <f t="shared" ref="I205:S205" si="66">SUM(I203:I204)</f>
        <v>0.09</v>
      </c>
      <c r="J205" s="141">
        <f t="shared" si="66"/>
        <v>9.4E-2</v>
      </c>
      <c r="K205" s="141">
        <f t="shared" si="66"/>
        <v>35.08</v>
      </c>
      <c r="L205" s="141">
        <f t="shared" si="66"/>
        <v>1.1100000000000001</v>
      </c>
      <c r="M205" s="141">
        <f t="shared" si="66"/>
        <v>165.52</v>
      </c>
      <c r="N205" s="141">
        <f t="shared" si="66"/>
        <v>25.25</v>
      </c>
      <c r="O205" s="141">
        <f t="shared" si="66"/>
        <v>81.900000000000006</v>
      </c>
      <c r="P205" s="141">
        <f t="shared" si="66"/>
        <v>0.55100000000000005</v>
      </c>
      <c r="Q205" s="141">
        <f t="shared" si="66"/>
        <v>1.2E-2</v>
      </c>
      <c r="R205" s="165">
        <f t="shared" si="66"/>
        <v>1.9E-3</v>
      </c>
      <c r="S205" s="141">
        <f t="shared" si="66"/>
        <v>0.45900000000000002</v>
      </c>
    </row>
    <row r="206" spans="1:23" ht="13.5">
      <c r="A206" s="106">
        <v>8</v>
      </c>
      <c r="B206" s="95" t="s">
        <v>15</v>
      </c>
      <c r="C206" s="102"/>
      <c r="D206" s="101">
        <f>D189+D191+D201+D205</f>
        <v>39.575000000000003</v>
      </c>
      <c r="E206" s="101">
        <f>E189+E191+E201+E205</f>
        <v>43.704999999999998</v>
      </c>
      <c r="F206" s="101">
        <f>F189+F191+F201+F205</f>
        <v>192.06166666666667</v>
      </c>
      <c r="G206" s="101">
        <f>G189+G191+G201+G205</f>
        <v>1325.2616666666668</v>
      </c>
      <c r="H206" s="102"/>
      <c r="I206" s="101">
        <f t="shared" ref="I206:S206" si="67">I189+I191+I201+I205</f>
        <v>0.67016666666666669</v>
      </c>
      <c r="J206" s="101">
        <f t="shared" si="67"/>
        <v>0.75149999999999995</v>
      </c>
      <c r="K206" s="101">
        <f t="shared" si="67"/>
        <v>371.17666666666662</v>
      </c>
      <c r="L206" s="101">
        <f t="shared" si="67"/>
        <v>38.844000000000001</v>
      </c>
      <c r="M206" s="101">
        <f t="shared" si="67"/>
        <v>653.92166666666662</v>
      </c>
      <c r="N206" s="101">
        <f t="shared" si="67"/>
        <v>151.29916666666668</v>
      </c>
      <c r="O206" s="101">
        <f t="shared" si="67"/>
        <v>600.68749999999989</v>
      </c>
      <c r="P206" s="101">
        <f t="shared" si="67"/>
        <v>7.5678333333333327</v>
      </c>
      <c r="Q206" s="139">
        <f t="shared" si="67"/>
        <v>7.2000000000000008E-2</v>
      </c>
      <c r="R206" s="139">
        <f t="shared" si="67"/>
        <v>1.4900000000000002E-2</v>
      </c>
      <c r="S206" s="139">
        <f t="shared" si="67"/>
        <v>1.42825</v>
      </c>
    </row>
    <row r="207" spans="1:23">
      <c r="A207" s="218" t="s">
        <v>63</v>
      </c>
      <c r="B207" s="218"/>
      <c r="C207" s="218"/>
      <c r="D207" s="218"/>
      <c r="E207" s="218"/>
      <c r="F207" s="218"/>
      <c r="G207" s="218"/>
      <c r="H207" s="218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</row>
    <row r="208" spans="1:23">
      <c r="A208" s="106">
        <v>9</v>
      </c>
      <c r="B208" s="98" t="s">
        <v>28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39"/>
      <c r="R208" s="139"/>
      <c r="S208" s="102"/>
    </row>
    <row r="209" spans="1:36" ht="25.5">
      <c r="A209" s="106">
        <v>9</v>
      </c>
      <c r="B209" s="111" t="s">
        <v>153</v>
      </c>
      <c r="C209" s="102" t="s">
        <v>152</v>
      </c>
      <c r="D209" s="101">
        <v>5.83</v>
      </c>
      <c r="E209" s="101">
        <v>8.68</v>
      </c>
      <c r="F209" s="101">
        <v>33.39</v>
      </c>
      <c r="G209" s="101">
        <v>241.73</v>
      </c>
      <c r="H209" s="102" t="s">
        <v>154</v>
      </c>
      <c r="I209" s="101">
        <v>0.01</v>
      </c>
      <c r="J209" s="101">
        <v>0.01</v>
      </c>
      <c r="K209" s="101">
        <v>44.44</v>
      </c>
      <c r="L209" s="101">
        <v>0.58499999999999996</v>
      </c>
      <c r="M209" s="101">
        <v>58.5</v>
      </c>
      <c r="N209" s="101">
        <v>12.1</v>
      </c>
      <c r="O209" s="101">
        <v>70.599999999999994</v>
      </c>
      <c r="P209" s="101">
        <v>0.28000000000000003</v>
      </c>
      <c r="Q209" s="139">
        <v>7.0000000000000001E-3</v>
      </c>
      <c r="R209" s="139">
        <v>1E-3</v>
      </c>
      <c r="S209" s="101">
        <v>0.2</v>
      </c>
    </row>
    <row r="210" spans="1:36">
      <c r="A210" s="106">
        <v>9</v>
      </c>
      <c r="B210" s="16" t="s">
        <v>26</v>
      </c>
      <c r="C210" s="112" t="s">
        <v>43</v>
      </c>
      <c r="D210" s="94">
        <v>5.1555555555555559</v>
      </c>
      <c r="E210" s="94">
        <v>4.1333333333333329</v>
      </c>
      <c r="F210" s="94">
        <v>13.111111111111112</v>
      </c>
      <c r="G210" s="94">
        <v>110.31111111111112</v>
      </c>
      <c r="H210" s="107" t="s">
        <v>171</v>
      </c>
      <c r="I210" s="101">
        <v>0.04</v>
      </c>
      <c r="J210" s="101">
        <v>6.6666666666666666E-2</v>
      </c>
      <c r="K210" s="101">
        <v>50.666666666666664</v>
      </c>
      <c r="L210" s="101">
        <v>0.13333333333333333</v>
      </c>
      <c r="M210" s="101">
        <v>175.06666666666666</v>
      </c>
      <c r="N210" s="101">
        <v>6.3</v>
      </c>
      <c r="O210" s="101">
        <v>100.07</v>
      </c>
      <c r="P210" s="101">
        <v>0.42222222222222222</v>
      </c>
      <c r="Q210" s="139">
        <v>1.4999999999999999E-2</v>
      </c>
      <c r="R210" s="139">
        <v>0</v>
      </c>
      <c r="S210" s="101">
        <v>0.09</v>
      </c>
    </row>
    <row r="211" spans="1:36" ht="25.5">
      <c r="A211" s="106">
        <v>9</v>
      </c>
      <c r="B211" s="16" t="s">
        <v>266</v>
      </c>
      <c r="C211" s="91">
        <v>5.0000000000000001E-3</v>
      </c>
      <c r="D211" s="109">
        <v>3.6</v>
      </c>
      <c r="E211" s="109">
        <v>3.6</v>
      </c>
      <c r="F211" s="109">
        <v>12.6</v>
      </c>
      <c r="G211" s="109">
        <v>100.4</v>
      </c>
      <c r="H211" s="102" t="s">
        <v>185</v>
      </c>
      <c r="I211" s="102">
        <v>0.04</v>
      </c>
      <c r="J211" s="102">
        <v>0.09</v>
      </c>
      <c r="K211" s="102">
        <v>12.3</v>
      </c>
      <c r="L211" s="102">
        <v>0.68</v>
      </c>
      <c r="M211" s="102">
        <v>105</v>
      </c>
      <c r="N211" s="164">
        <v>24</v>
      </c>
      <c r="O211" s="102">
        <v>110</v>
      </c>
      <c r="P211" s="102">
        <v>1.0900000000000001</v>
      </c>
      <c r="Q211" s="173">
        <v>0.01</v>
      </c>
      <c r="R211" s="139">
        <v>1E-3</v>
      </c>
      <c r="S211" s="139">
        <v>0.18</v>
      </c>
    </row>
    <row r="212" spans="1:36" ht="15">
      <c r="A212" s="106"/>
      <c r="B212" s="16" t="s">
        <v>179</v>
      </c>
      <c r="C212" s="91">
        <v>6.6666666666666666E-2</v>
      </c>
      <c r="D212" s="151">
        <v>1.155</v>
      </c>
      <c r="E212" s="151">
        <v>1.6</v>
      </c>
      <c r="F212" s="151">
        <v>5.3</v>
      </c>
      <c r="G212" s="151">
        <v>56.3</v>
      </c>
      <c r="H212" s="102"/>
      <c r="I212" s="101">
        <v>0.05</v>
      </c>
      <c r="J212" s="101">
        <v>0</v>
      </c>
      <c r="K212" s="101">
        <v>0</v>
      </c>
      <c r="L212" s="101">
        <v>0</v>
      </c>
      <c r="M212" s="101">
        <v>9.2749999999999986</v>
      </c>
      <c r="N212" s="101">
        <v>6.4625000000000004</v>
      </c>
      <c r="O212" s="101">
        <v>16.087499999999999</v>
      </c>
      <c r="P212" s="101">
        <v>0.51249999999999996</v>
      </c>
      <c r="Q212" s="139">
        <v>0</v>
      </c>
      <c r="R212" s="139">
        <v>2E-3</v>
      </c>
      <c r="S212" s="101">
        <v>8.3250000000000005E-2</v>
      </c>
    </row>
    <row r="213" spans="1:36" ht="13.5">
      <c r="A213" s="106">
        <v>9</v>
      </c>
      <c r="B213" s="95" t="s">
        <v>10</v>
      </c>
      <c r="C213" s="102"/>
      <c r="D213" s="141">
        <f>SUM(D209:D212)</f>
        <v>15.740555555555556</v>
      </c>
      <c r="E213" s="141">
        <f>SUM(E209:E212)</f>
        <v>18.013333333333335</v>
      </c>
      <c r="F213" s="141">
        <f>SUM(F209:F212)</f>
        <v>64.401111111111121</v>
      </c>
      <c r="G213" s="141">
        <f>SUM(G209:G212)</f>
        <v>508.74111111111114</v>
      </c>
      <c r="H213" s="113"/>
      <c r="I213" s="141">
        <f t="shared" ref="I213:S213" si="68">SUM(I209:I212)</f>
        <v>0.14000000000000001</v>
      </c>
      <c r="J213" s="141">
        <f t="shared" si="68"/>
        <v>0.16666666666666666</v>
      </c>
      <c r="K213" s="141">
        <f t="shared" si="68"/>
        <v>107.40666666666665</v>
      </c>
      <c r="L213" s="141">
        <f t="shared" si="68"/>
        <v>1.3983333333333334</v>
      </c>
      <c r="M213" s="141">
        <f t="shared" si="68"/>
        <v>347.84166666666664</v>
      </c>
      <c r="N213" s="141">
        <f t="shared" si="68"/>
        <v>48.862499999999997</v>
      </c>
      <c r="O213" s="141">
        <f t="shared" si="68"/>
        <v>296.75749999999994</v>
      </c>
      <c r="P213" s="141">
        <f t="shared" si="68"/>
        <v>2.3047222222222223</v>
      </c>
      <c r="Q213" s="165">
        <f t="shared" si="68"/>
        <v>3.2000000000000001E-2</v>
      </c>
      <c r="R213" s="165">
        <f t="shared" si="68"/>
        <v>4.0000000000000001E-3</v>
      </c>
      <c r="S213" s="141">
        <f t="shared" si="68"/>
        <v>0.55325000000000002</v>
      </c>
    </row>
    <row r="214" spans="1:36">
      <c r="A214" s="106">
        <v>9</v>
      </c>
      <c r="B214" s="98" t="s">
        <v>29</v>
      </c>
      <c r="C214" s="91"/>
      <c r="D214" s="94"/>
      <c r="E214" s="94"/>
      <c r="F214" s="94"/>
      <c r="G214" s="94"/>
      <c r="H214" s="107"/>
      <c r="I214" s="102"/>
      <c r="J214" s="102"/>
      <c r="K214" s="102"/>
      <c r="L214" s="102"/>
      <c r="M214" s="102"/>
      <c r="N214" s="102"/>
      <c r="O214" s="102"/>
      <c r="P214" s="102"/>
      <c r="Q214" s="139"/>
      <c r="R214" s="139"/>
      <c r="S214" s="102"/>
    </row>
    <row r="215" spans="1:36" ht="15">
      <c r="A215" s="106">
        <v>9</v>
      </c>
      <c r="B215" s="16" t="s">
        <v>68</v>
      </c>
      <c r="C215" s="91">
        <v>0.01</v>
      </c>
      <c r="D215" s="99">
        <v>0.41</v>
      </c>
      <c r="E215" s="99">
        <v>0.41</v>
      </c>
      <c r="F215" s="99">
        <v>9.8000000000000007</v>
      </c>
      <c r="G215" s="99">
        <v>44.41</v>
      </c>
      <c r="H215" s="113"/>
      <c r="I215" s="113">
        <v>0.2</v>
      </c>
      <c r="J215" s="113">
        <v>0.1</v>
      </c>
      <c r="K215" s="113">
        <v>4.95</v>
      </c>
      <c r="L215" s="113">
        <v>7.9</v>
      </c>
      <c r="M215" s="164">
        <v>15.75</v>
      </c>
      <c r="N215" s="113">
        <v>26</v>
      </c>
      <c r="O215" s="113">
        <v>62.25</v>
      </c>
      <c r="P215" s="113">
        <v>2.0499999999999998</v>
      </c>
      <c r="Q215" s="165">
        <v>0.01</v>
      </c>
      <c r="R215" s="165">
        <v>0</v>
      </c>
      <c r="S215" s="113">
        <v>7.4999999999999997E-2</v>
      </c>
      <c r="U215" s="53"/>
      <c r="V215" s="53"/>
      <c r="W215" s="53"/>
    </row>
    <row r="216" spans="1:36">
      <c r="A216" s="106">
        <v>9</v>
      </c>
      <c r="B216" s="98" t="s">
        <v>30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39"/>
      <c r="R216" s="139"/>
      <c r="S216" s="102"/>
      <c r="U216" s="14"/>
      <c r="V216" s="14"/>
      <c r="W216" s="14"/>
    </row>
    <row r="217" spans="1:36" ht="15">
      <c r="A217" s="106">
        <v>9</v>
      </c>
      <c r="B217" s="102" t="s">
        <v>148</v>
      </c>
      <c r="C217" s="112" t="s">
        <v>199</v>
      </c>
      <c r="D217" s="151">
        <v>1.2</v>
      </c>
      <c r="E217" s="151">
        <v>3.7</v>
      </c>
      <c r="F217" s="151">
        <v>5.9</v>
      </c>
      <c r="G217" s="151">
        <v>62.4</v>
      </c>
      <c r="H217" s="107" t="s">
        <v>227</v>
      </c>
      <c r="I217" s="101">
        <v>1.2E-2</v>
      </c>
      <c r="J217" s="101">
        <v>1.7999999999999999E-2</v>
      </c>
      <c r="K217" s="101">
        <v>10.08</v>
      </c>
      <c r="L217" s="101">
        <v>7.44</v>
      </c>
      <c r="M217" s="101">
        <v>18</v>
      </c>
      <c r="N217" s="101">
        <v>10.199999999999999</v>
      </c>
      <c r="O217" s="101">
        <v>18</v>
      </c>
      <c r="P217" s="101">
        <v>0.46200000000000002</v>
      </c>
      <c r="Q217" s="139">
        <v>8.0000000000000002E-3</v>
      </c>
      <c r="R217" s="139">
        <v>0</v>
      </c>
      <c r="S217" s="101">
        <v>0</v>
      </c>
      <c r="U217" s="53"/>
      <c r="V217" s="53"/>
      <c r="W217" s="53"/>
    </row>
    <row r="218" spans="1:36">
      <c r="A218" s="106">
        <v>9</v>
      </c>
      <c r="B218" s="102" t="s">
        <v>155</v>
      </c>
      <c r="C218" s="102" t="s">
        <v>152</v>
      </c>
      <c r="D218" s="116">
        <v>2.08</v>
      </c>
      <c r="E218" s="116">
        <v>3.09</v>
      </c>
      <c r="F218" s="116">
        <v>11.92</v>
      </c>
      <c r="G218" s="116">
        <v>64.959999999999994</v>
      </c>
      <c r="H218" s="107">
        <v>111</v>
      </c>
      <c r="I218" s="116">
        <v>3.2000000000000001E-2</v>
      </c>
      <c r="J218" s="116">
        <v>4.2000000000000003E-2</v>
      </c>
      <c r="K218" s="116">
        <v>150.63999999999999</v>
      </c>
      <c r="L218" s="116">
        <v>8.6999999999999993</v>
      </c>
      <c r="M218" s="116">
        <v>13.17</v>
      </c>
      <c r="N218" s="116">
        <v>9.1999999999999993</v>
      </c>
      <c r="O218" s="116">
        <v>7</v>
      </c>
      <c r="P218" s="116">
        <v>0.3</v>
      </c>
      <c r="Q218" s="152">
        <v>1E-3</v>
      </c>
      <c r="R218" s="152">
        <v>0</v>
      </c>
      <c r="S218" s="116">
        <v>0.1</v>
      </c>
    </row>
    <row r="219" spans="1:36" ht="25.5">
      <c r="A219" s="106">
        <v>9</v>
      </c>
      <c r="B219" s="16" t="s">
        <v>40</v>
      </c>
      <c r="C219" s="91">
        <v>1.4285714285714285E-2</v>
      </c>
      <c r="D219" s="92">
        <v>6.12</v>
      </c>
      <c r="E219" s="92">
        <v>2.9866666666666668</v>
      </c>
      <c r="F219" s="92">
        <v>11.49</v>
      </c>
      <c r="G219" s="92">
        <v>89.81</v>
      </c>
      <c r="H219" s="107" t="s">
        <v>238</v>
      </c>
      <c r="I219" s="101">
        <v>0.02</v>
      </c>
      <c r="J219" s="101">
        <v>5.6000000000000001E-2</v>
      </c>
      <c r="K219" s="101">
        <v>24.41</v>
      </c>
      <c r="L219" s="101">
        <v>1</v>
      </c>
      <c r="M219" s="101">
        <v>10</v>
      </c>
      <c r="N219" s="101">
        <v>5.4</v>
      </c>
      <c r="O219" s="101">
        <v>8</v>
      </c>
      <c r="P219" s="101">
        <v>0.25</v>
      </c>
      <c r="Q219" s="139">
        <v>0</v>
      </c>
      <c r="R219" s="139">
        <v>1E-3</v>
      </c>
      <c r="S219" s="101">
        <v>0.01</v>
      </c>
    </row>
    <row r="220" spans="1:36">
      <c r="A220" s="106">
        <v>9</v>
      </c>
      <c r="B220" s="102" t="s">
        <v>156</v>
      </c>
      <c r="C220" s="102" t="s">
        <v>79</v>
      </c>
      <c r="D220" s="101">
        <v>1.34</v>
      </c>
      <c r="E220" s="101">
        <v>3.07</v>
      </c>
      <c r="F220" s="101">
        <v>22.1</v>
      </c>
      <c r="G220" s="101">
        <v>163.72900000000001</v>
      </c>
      <c r="H220" s="102">
        <v>191</v>
      </c>
      <c r="I220" s="102">
        <v>3.9E-2</v>
      </c>
      <c r="J220" s="102">
        <v>1.3000000000000001E-2</v>
      </c>
      <c r="K220" s="102">
        <v>59.02</v>
      </c>
      <c r="L220" s="102">
        <v>6.4610000000000003</v>
      </c>
      <c r="M220" s="102">
        <v>4.173</v>
      </c>
      <c r="N220" s="102">
        <v>18.2</v>
      </c>
      <c r="O220" s="102">
        <v>65</v>
      </c>
      <c r="P220" s="102">
        <v>0.48100000000000004</v>
      </c>
      <c r="Q220" s="139">
        <v>1.3000000000000001E-2</v>
      </c>
      <c r="R220" s="139">
        <v>2.5999999999999999E-3</v>
      </c>
      <c r="S220" s="102">
        <v>0.221</v>
      </c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</row>
    <row r="221" spans="1:36">
      <c r="A221" s="106">
        <v>9</v>
      </c>
      <c r="B221" s="16" t="s">
        <v>237</v>
      </c>
      <c r="C221" s="91">
        <v>5.5555555555555558E-3</v>
      </c>
      <c r="D221" s="94">
        <v>0.3</v>
      </c>
      <c r="E221" s="94">
        <v>0</v>
      </c>
      <c r="F221" s="94">
        <v>6.7</v>
      </c>
      <c r="G221" s="94">
        <v>27.9</v>
      </c>
      <c r="H221" s="107" t="s">
        <v>226</v>
      </c>
      <c r="I221" s="102">
        <v>0</v>
      </c>
      <c r="J221" s="102">
        <v>0.01</v>
      </c>
      <c r="K221" s="102">
        <v>0.38</v>
      </c>
      <c r="L221" s="102">
        <v>2.16</v>
      </c>
      <c r="M221" s="102">
        <v>6.9</v>
      </c>
      <c r="N221" s="102">
        <v>4.5999999999999996</v>
      </c>
      <c r="O221" s="102">
        <v>8.5</v>
      </c>
      <c r="P221" s="102">
        <v>0.77</v>
      </c>
      <c r="Q221" s="139">
        <v>0</v>
      </c>
      <c r="R221" s="139">
        <v>3.0000000000000001E-3</v>
      </c>
      <c r="S221" s="102">
        <v>0.2</v>
      </c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</row>
    <row r="222" spans="1:36">
      <c r="A222" s="106">
        <v>9</v>
      </c>
      <c r="B222" s="16" t="s">
        <v>11</v>
      </c>
      <c r="C222" s="91">
        <v>3.3333333333333333E-2</v>
      </c>
      <c r="D222" s="94">
        <v>2.2999999999999998</v>
      </c>
      <c r="E222" s="94">
        <v>0.25</v>
      </c>
      <c r="F222" s="94">
        <v>14.75</v>
      </c>
      <c r="G222" s="94">
        <v>70.3</v>
      </c>
      <c r="H222" s="107" t="s">
        <v>185</v>
      </c>
      <c r="I222" s="101">
        <v>0.03</v>
      </c>
      <c r="J222" s="101">
        <v>0</v>
      </c>
      <c r="K222" s="101">
        <v>0</v>
      </c>
      <c r="L222" s="101">
        <v>0</v>
      </c>
      <c r="M222" s="101">
        <v>4.95</v>
      </c>
      <c r="N222" s="101">
        <v>3.45</v>
      </c>
      <c r="O222" s="101">
        <v>16.5</v>
      </c>
      <c r="P222" s="101">
        <v>0.28000000000000003</v>
      </c>
      <c r="Q222" s="139">
        <v>8.9999999999999993E-3</v>
      </c>
      <c r="R222" s="139">
        <v>2E-3</v>
      </c>
      <c r="S222" s="139">
        <v>4.3999999999999997E-2</v>
      </c>
    </row>
    <row r="223" spans="1:36">
      <c r="A223" s="106">
        <v>9</v>
      </c>
      <c r="B223" s="16" t="s">
        <v>12</v>
      </c>
      <c r="C223" s="91">
        <v>2.8571428571428571E-2</v>
      </c>
      <c r="D223" s="94">
        <v>1.04</v>
      </c>
      <c r="E223" s="94">
        <v>0.14000000000000001</v>
      </c>
      <c r="F223" s="94">
        <v>11.43</v>
      </c>
      <c r="G223" s="94">
        <v>49.1</v>
      </c>
      <c r="H223" s="107" t="s">
        <v>185</v>
      </c>
      <c r="I223" s="101">
        <v>8.7499999999999994E-2</v>
      </c>
      <c r="J223" s="101">
        <v>8.7499999999999994E-2</v>
      </c>
      <c r="K223" s="101">
        <v>0</v>
      </c>
      <c r="L223" s="101">
        <v>0</v>
      </c>
      <c r="M223" s="101">
        <v>6.3</v>
      </c>
      <c r="N223" s="101">
        <v>6.65</v>
      </c>
      <c r="O223" s="101">
        <v>12.95</v>
      </c>
      <c r="P223" s="101">
        <v>0.17499999999999999</v>
      </c>
      <c r="Q223" s="139">
        <v>0</v>
      </c>
      <c r="R223" s="139">
        <v>0</v>
      </c>
      <c r="S223" s="139">
        <v>0</v>
      </c>
    </row>
    <row r="224" spans="1:36" ht="13.5">
      <c r="A224" s="106">
        <v>9</v>
      </c>
      <c r="B224" s="95" t="s">
        <v>13</v>
      </c>
      <c r="C224" s="102"/>
      <c r="D224" s="141">
        <f>SUM(D217:D223)</f>
        <v>14.379999999999999</v>
      </c>
      <c r="E224" s="141">
        <f>SUM(E217:E223)</f>
        <v>13.236666666666668</v>
      </c>
      <c r="F224" s="141">
        <f>SUM(F217:F223)</f>
        <v>84.29000000000002</v>
      </c>
      <c r="G224" s="141">
        <f>SUM(G217:G223)</f>
        <v>528.19899999999996</v>
      </c>
      <c r="H224" s="113"/>
      <c r="I224" s="141">
        <f t="shared" ref="I224:S224" si="69">SUM(I217:I223)</f>
        <v>0.2205</v>
      </c>
      <c r="J224" s="141">
        <f t="shared" si="69"/>
        <v>0.22650000000000001</v>
      </c>
      <c r="K224" s="141">
        <f t="shared" si="69"/>
        <v>244.53</v>
      </c>
      <c r="L224" s="141">
        <f t="shared" si="69"/>
        <v>25.760999999999999</v>
      </c>
      <c r="M224" s="141">
        <f t="shared" si="69"/>
        <v>63.493000000000002</v>
      </c>
      <c r="N224" s="141">
        <f t="shared" si="69"/>
        <v>57.7</v>
      </c>
      <c r="O224" s="141">
        <f t="shared" si="69"/>
        <v>135.94999999999999</v>
      </c>
      <c r="P224" s="141">
        <f t="shared" si="69"/>
        <v>2.718</v>
      </c>
      <c r="Q224" s="165">
        <f t="shared" si="69"/>
        <v>3.1E-2</v>
      </c>
      <c r="R224" s="165">
        <f t="shared" si="69"/>
        <v>8.6E-3</v>
      </c>
      <c r="S224" s="141">
        <f t="shared" si="69"/>
        <v>0.57500000000000007</v>
      </c>
      <c r="U224" s="14"/>
      <c r="V224" s="14"/>
      <c r="W224" s="14"/>
    </row>
    <row r="225" spans="1:36">
      <c r="A225" s="106">
        <v>9</v>
      </c>
      <c r="B225" s="98" t="s">
        <v>31</v>
      </c>
      <c r="C225" s="102"/>
      <c r="D225" s="102"/>
      <c r="E225" s="102"/>
      <c r="F225" s="102"/>
      <c r="G225" s="102"/>
      <c r="H225" s="102"/>
      <c r="I225" s="101"/>
      <c r="J225" s="101"/>
      <c r="K225" s="101"/>
      <c r="L225" s="101"/>
      <c r="M225" s="101"/>
      <c r="N225" s="101"/>
      <c r="O225" s="101"/>
      <c r="P225" s="101"/>
      <c r="Q225" s="139"/>
      <c r="R225" s="139"/>
      <c r="S225" s="101"/>
      <c r="U225" s="58"/>
      <c r="V225" s="58"/>
      <c r="W225" s="58"/>
    </row>
    <row r="226" spans="1:36">
      <c r="A226" s="106">
        <v>9</v>
      </c>
      <c r="B226" s="16" t="s">
        <v>138</v>
      </c>
      <c r="C226" s="91">
        <v>0.01</v>
      </c>
      <c r="D226" s="92">
        <v>4.6900000000000004</v>
      </c>
      <c r="E226" s="92">
        <v>5.52</v>
      </c>
      <c r="F226" s="92">
        <v>15.63</v>
      </c>
      <c r="G226" s="92">
        <v>109.1</v>
      </c>
      <c r="H226" s="107" t="s">
        <v>239</v>
      </c>
      <c r="I226" s="101">
        <v>4.1599999999999998E-2</v>
      </c>
      <c r="J226" s="101">
        <v>0.104</v>
      </c>
      <c r="K226" s="101">
        <v>16.231999999999999</v>
      </c>
      <c r="L226" s="101">
        <v>1.52</v>
      </c>
      <c r="M226" s="101">
        <v>84.32</v>
      </c>
      <c r="N226" s="101">
        <v>14.976000000000001</v>
      </c>
      <c r="O226" s="101">
        <v>99.39</v>
      </c>
      <c r="P226" s="101">
        <v>0.5</v>
      </c>
      <c r="Q226" s="139">
        <v>3.2000000000000002E-3</v>
      </c>
      <c r="R226" s="139">
        <v>3.0000000000000001E-3</v>
      </c>
      <c r="S226" s="101">
        <v>0.32240000000000002</v>
      </c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</row>
    <row r="227" spans="1:36" ht="15">
      <c r="A227" s="106">
        <v>9</v>
      </c>
      <c r="B227" s="16" t="s">
        <v>157</v>
      </c>
      <c r="C227" s="91">
        <v>0.05</v>
      </c>
      <c r="D227" s="109">
        <v>1.4</v>
      </c>
      <c r="E227" s="109">
        <v>1.8</v>
      </c>
      <c r="F227" s="109">
        <v>11.2</v>
      </c>
      <c r="G227" s="109">
        <v>65.400000000000006</v>
      </c>
      <c r="H227" s="102" t="s">
        <v>227</v>
      </c>
      <c r="I227" s="102">
        <v>0.01</v>
      </c>
      <c r="J227" s="102">
        <v>0.01</v>
      </c>
      <c r="K227" s="102">
        <v>6.0000000000000001E-3</v>
      </c>
      <c r="L227" s="102">
        <v>0.2</v>
      </c>
      <c r="M227" s="102">
        <v>61.4</v>
      </c>
      <c r="N227" s="102">
        <v>0</v>
      </c>
      <c r="O227" s="102">
        <v>0.05</v>
      </c>
      <c r="P227" s="102">
        <v>0</v>
      </c>
      <c r="Q227" s="139">
        <v>0</v>
      </c>
      <c r="R227" s="139">
        <v>0</v>
      </c>
      <c r="S227" s="102">
        <v>0</v>
      </c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</row>
    <row r="228" spans="1:36">
      <c r="A228" s="106">
        <v>9</v>
      </c>
      <c r="B228" s="16" t="s">
        <v>45</v>
      </c>
      <c r="C228" s="104" t="s">
        <v>131</v>
      </c>
      <c r="D228" s="94">
        <v>4.3899999999999997</v>
      </c>
      <c r="E228" s="94">
        <v>5.1100000000000003</v>
      </c>
      <c r="F228" s="94">
        <v>6.54</v>
      </c>
      <c r="G228" s="94">
        <v>93.97</v>
      </c>
      <c r="H228" s="107" t="s">
        <v>185</v>
      </c>
      <c r="I228" s="102">
        <v>5.3999999999999992E-2</v>
      </c>
      <c r="J228" s="102">
        <v>0.15</v>
      </c>
      <c r="K228" s="102">
        <v>3.6000000000000004E-2</v>
      </c>
      <c r="L228" s="102">
        <v>0.126</v>
      </c>
      <c r="M228" s="102">
        <v>80.2</v>
      </c>
      <c r="N228" s="102">
        <v>0</v>
      </c>
      <c r="O228" s="102">
        <v>0.18</v>
      </c>
      <c r="P228" s="102">
        <v>0</v>
      </c>
      <c r="Q228" s="139">
        <v>0</v>
      </c>
      <c r="R228" s="139">
        <v>0</v>
      </c>
      <c r="S228" s="102">
        <v>0</v>
      </c>
    </row>
    <row r="229" spans="1:36" ht="15">
      <c r="A229" s="106">
        <v>9</v>
      </c>
      <c r="B229" s="95" t="s">
        <v>14</v>
      </c>
      <c r="C229" s="112"/>
      <c r="D229" s="120">
        <f>SUM(D226:D228)</f>
        <v>10.48</v>
      </c>
      <c r="E229" s="120">
        <f>SUM(E226:E228)</f>
        <v>12.43</v>
      </c>
      <c r="F229" s="120">
        <f>SUM(F226:F228)</f>
        <v>33.369999999999997</v>
      </c>
      <c r="G229" s="120">
        <f>SUM(G226:G228)</f>
        <v>268.47000000000003</v>
      </c>
      <c r="H229" s="99"/>
      <c r="I229" s="99">
        <f t="shared" ref="I229:S229" si="70">SUM(I226:I228)</f>
        <v>0.1056</v>
      </c>
      <c r="J229" s="99">
        <f t="shared" si="70"/>
        <v>0.26400000000000001</v>
      </c>
      <c r="K229" s="99">
        <f>SUM(K226:K228)</f>
        <v>16.274000000000001</v>
      </c>
      <c r="L229" s="141">
        <f t="shared" si="70"/>
        <v>1.8460000000000001</v>
      </c>
      <c r="M229" s="141">
        <f t="shared" si="70"/>
        <v>225.92000000000002</v>
      </c>
      <c r="N229" s="141">
        <f t="shared" si="70"/>
        <v>14.976000000000001</v>
      </c>
      <c r="O229" s="141">
        <f t="shared" si="70"/>
        <v>99.62</v>
      </c>
      <c r="P229" s="141">
        <f t="shared" si="70"/>
        <v>0.5</v>
      </c>
      <c r="Q229" s="165">
        <f t="shared" si="70"/>
        <v>3.2000000000000002E-3</v>
      </c>
      <c r="R229" s="165">
        <f t="shared" si="70"/>
        <v>3.0000000000000001E-3</v>
      </c>
      <c r="S229" s="141">
        <f t="shared" si="70"/>
        <v>0.32240000000000002</v>
      </c>
      <c r="U229" s="58"/>
      <c r="V229" s="58"/>
    </row>
    <row r="230" spans="1:36" ht="13.5">
      <c r="A230" s="106">
        <v>9</v>
      </c>
      <c r="B230" s="95" t="s">
        <v>15</v>
      </c>
      <c r="C230" s="102"/>
      <c r="D230" s="101">
        <f>D213+D215+D224+D229</f>
        <v>41.010555555555555</v>
      </c>
      <c r="E230" s="101">
        <f t="shared" ref="E230:G230" si="71">E213+E215+E224+E229</f>
        <v>44.09</v>
      </c>
      <c r="F230" s="101">
        <f t="shared" si="71"/>
        <v>191.86111111111114</v>
      </c>
      <c r="G230" s="101">
        <f t="shared" si="71"/>
        <v>1349.8201111111111</v>
      </c>
      <c r="H230" s="101"/>
      <c r="I230" s="101">
        <f>I213+I215+I224+I229</f>
        <v>0.66610000000000003</v>
      </c>
      <c r="J230" s="101">
        <f t="shared" ref="J230:S230" si="72">J213+J215+J224+J229</f>
        <v>0.75716666666666665</v>
      </c>
      <c r="K230" s="101">
        <f>K213+K215+K224+K229</f>
        <v>373.16066666666666</v>
      </c>
      <c r="L230" s="101">
        <f>L213+L215+L224+L229</f>
        <v>36.905333333333331</v>
      </c>
      <c r="M230" s="101">
        <f t="shared" si="72"/>
        <v>653.00466666666671</v>
      </c>
      <c r="N230" s="101">
        <f t="shared" si="72"/>
        <v>147.5385</v>
      </c>
      <c r="O230" s="101">
        <f t="shared" si="72"/>
        <v>594.57749999999987</v>
      </c>
      <c r="P230" s="101">
        <f>P213+P215+P224+P229</f>
        <v>7.5727222222222217</v>
      </c>
      <c r="Q230" s="139">
        <f t="shared" si="72"/>
        <v>7.6200000000000004E-2</v>
      </c>
      <c r="R230" s="139">
        <f t="shared" si="72"/>
        <v>1.5599999999999999E-2</v>
      </c>
      <c r="S230" s="101">
        <f t="shared" si="72"/>
        <v>1.5256500000000002</v>
      </c>
      <c r="U230" s="58"/>
      <c r="V230" s="58"/>
    </row>
    <row r="231" spans="1:36">
      <c r="A231" s="218" t="s">
        <v>64</v>
      </c>
      <c r="B231" s="218"/>
      <c r="C231" s="218"/>
      <c r="D231" s="218"/>
      <c r="E231" s="218"/>
      <c r="F231" s="218"/>
      <c r="G231" s="218"/>
      <c r="H231" s="218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</row>
    <row r="232" spans="1:36">
      <c r="A232" s="106">
        <v>10</v>
      </c>
      <c r="B232" s="98" t="s">
        <v>28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</row>
    <row r="233" spans="1:36" ht="15">
      <c r="A233" s="106">
        <v>10</v>
      </c>
      <c r="B233" s="102" t="s">
        <v>158</v>
      </c>
      <c r="C233" s="102" t="s">
        <v>152</v>
      </c>
      <c r="D233" s="102">
        <v>3.28</v>
      </c>
      <c r="E233" s="102">
        <v>4.08</v>
      </c>
      <c r="F233" s="102">
        <v>29.24</v>
      </c>
      <c r="G233" s="94">
        <v>180.5</v>
      </c>
      <c r="H233" s="107" t="s">
        <v>195</v>
      </c>
      <c r="I233" s="102">
        <v>0.05</v>
      </c>
      <c r="J233" s="102">
        <v>7.0000000000000007E-2</v>
      </c>
      <c r="K233" s="109">
        <v>7.44</v>
      </c>
      <c r="L233" s="109">
        <v>1.9</v>
      </c>
      <c r="M233" s="102">
        <v>107.03</v>
      </c>
      <c r="N233" s="102">
        <v>19.05</v>
      </c>
      <c r="O233" s="102">
        <v>97</v>
      </c>
      <c r="P233" s="102">
        <v>0.42</v>
      </c>
      <c r="Q233" s="102">
        <v>0.01</v>
      </c>
      <c r="R233" s="102">
        <v>4.0000000000000001E-3</v>
      </c>
      <c r="S233" s="139">
        <v>0.185</v>
      </c>
    </row>
    <row r="234" spans="1:36">
      <c r="A234" s="106">
        <v>10</v>
      </c>
      <c r="B234" s="16" t="s">
        <v>18</v>
      </c>
      <c r="C234" s="91">
        <v>5.0000000000000001E-3</v>
      </c>
      <c r="D234" s="92">
        <v>3.17</v>
      </c>
      <c r="E234" s="92">
        <v>3.68</v>
      </c>
      <c r="F234" s="92">
        <v>15.96</v>
      </c>
      <c r="G234" s="92">
        <v>97.1</v>
      </c>
      <c r="H234" s="107" t="s">
        <v>175</v>
      </c>
      <c r="I234" s="101">
        <v>0.03</v>
      </c>
      <c r="J234" s="101">
        <v>0.1</v>
      </c>
      <c r="K234" s="101">
        <v>15.3</v>
      </c>
      <c r="L234" s="101">
        <v>0.52</v>
      </c>
      <c r="M234" s="140">
        <v>109</v>
      </c>
      <c r="N234" s="101">
        <v>15</v>
      </c>
      <c r="O234" s="101">
        <v>95</v>
      </c>
      <c r="P234" s="101">
        <v>0.9</v>
      </c>
      <c r="Q234" s="139">
        <v>8.9999999999999993E-3</v>
      </c>
      <c r="R234" s="139">
        <v>1E-3</v>
      </c>
      <c r="S234" s="101">
        <v>0.02</v>
      </c>
    </row>
    <row r="235" spans="1:36">
      <c r="A235" s="106">
        <v>10</v>
      </c>
      <c r="B235" s="16" t="s">
        <v>25</v>
      </c>
      <c r="C235" s="91">
        <v>3.3333333333333333E-2</v>
      </c>
      <c r="D235" s="94">
        <v>1.54</v>
      </c>
      <c r="E235" s="94">
        <v>3.46</v>
      </c>
      <c r="F235" s="94">
        <v>9.75</v>
      </c>
      <c r="G235" s="94">
        <v>78</v>
      </c>
      <c r="H235" s="107" t="s">
        <v>171</v>
      </c>
      <c r="I235" s="101">
        <v>6.6666666666666666E-2</v>
      </c>
      <c r="J235" s="101">
        <v>0</v>
      </c>
      <c r="K235" s="101">
        <v>0</v>
      </c>
      <c r="L235" s="101">
        <v>0</v>
      </c>
      <c r="M235" s="101">
        <v>12.366666666666665</v>
      </c>
      <c r="N235" s="101">
        <v>8.6166666666666671</v>
      </c>
      <c r="O235" s="101">
        <v>21.45</v>
      </c>
      <c r="P235" s="101">
        <v>0.68333333333333335</v>
      </c>
      <c r="Q235" s="139">
        <v>0</v>
      </c>
      <c r="R235" s="139">
        <v>4.0000000000000001E-3</v>
      </c>
      <c r="S235" s="139">
        <v>0.111</v>
      </c>
    </row>
    <row r="236" spans="1:36">
      <c r="A236" s="106">
        <v>10</v>
      </c>
      <c r="B236" s="16" t="s">
        <v>179</v>
      </c>
      <c r="C236" s="91">
        <v>6.6666666666666666E-2</v>
      </c>
      <c r="D236" s="94">
        <v>1.155</v>
      </c>
      <c r="E236" s="94">
        <v>1.6</v>
      </c>
      <c r="F236" s="94">
        <v>7.2</v>
      </c>
      <c r="G236" s="94">
        <v>58.5</v>
      </c>
      <c r="H236" s="107" t="s">
        <v>185</v>
      </c>
      <c r="I236" s="101">
        <v>0.05</v>
      </c>
      <c r="J236" s="101">
        <v>0</v>
      </c>
      <c r="K236" s="101">
        <v>0</v>
      </c>
      <c r="L236" s="101">
        <v>0</v>
      </c>
      <c r="M236" s="101">
        <v>9.2749999999999986</v>
      </c>
      <c r="N236" s="101">
        <v>6.4625000000000004</v>
      </c>
      <c r="O236" s="101">
        <v>30.9375</v>
      </c>
      <c r="P236" s="101">
        <v>0.51249999999999996</v>
      </c>
      <c r="Q236" s="139">
        <v>2E-3</v>
      </c>
      <c r="R236" s="101">
        <v>0</v>
      </c>
      <c r="S236" s="101">
        <v>8.3000000000000004E-2</v>
      </c>
    </row>
    <row r="237" spans="1:36" ht="15">
      <c r="A237" s="106">
        <v>10</v>
      </c>
      <c r="B237" s="95" t="s">
        <v>10</v>
      </c>
      <c r="C237" s="102"/>
      <c r="D237" s="141">
        <f>SUM(D233:D236)</f>
        <v>9.1449999999999996</v>
      </c>
      <c r="E237" s="141">
        <f>SUM(E233:E236)</f>
        <v>12.819999999999999</v>
      </c>
      <c r="F237" s="141">
        <f>SUM(F233:F236)</f>
        <v>62.150000000000006</v>
      </c>
      <c r="G237" s="141">
        <f>SUM(G233:G236)</f>
        <v>414.1</v>
      </c>
      <c r="H237" s="141"/>
      <c r="I237" s="108">
        <f t="shared" ref="I237:S237" si="73">SUM(I233:I236)</f>
        <v>0.19666666666666666</v>
      </c>
      <c r="J237" s="108">
        <f t="shared" si="73"/>
        <v>0.17</v>
      </c>
      <c r="K237" s="108">
        <f t="shared" si="73"/>
        <v>22.740000000000002</v>
      </c>
      <c r="L237" s="108">
        <f t="shared" si="73"/>
        <v>2.42</v>
      </c>
      <c r="M237" s="141">
        <f t="shared" si="73"/>
        <v>237.67166666666668</v>
      </c>
      <c r="N237" s="141">
        <f t="shared" si="73"/>
        <v>49.129166666666663</v>
      </c>
      <c r="O237" s="141">
        <f t="shared" si="73"/>
        <v>244.38749999999999</v>
      </c>
      <c r="P237" s="141">
        <f t="shared" si="73"/>
        <v>2.5158333333333331</v>
      </c>
      <c r="Q237" s="141">
        <f t="shared" si="73"/>
        <v>2.0999999999999998E-2</v>
      </c>
      <c r="R237" s="141">
        <f t="shared" si="73"/>
        <v>9.0000000000000011E-3</v>
      </c>
      <c r="S237" s="141">
        <f t="shared" si="73"/>
        <v>0.39900000000000002</v>
      </c>
      <c r="U237" s="53"/>
      <c r="V237" s="53"/>
      <c r="W237" s="53"/>
      <c r="X237" s="53"/>
    </row>
    <row r="238" spans="1:36">
      <c r="A238" s="106">
        <v>10</v>
      </c>
      <c r="B238" s="98" t="s">
        <v>29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U238" s="53"/>
      <c r="V238" s="53"/>
      <c r="W238" s="53"/>
      <c r="X238" s="53"/>
    </row>
    <row r="239" spans="1:36" ht="15">
      <c r="A239" s="106">
        <v>10</v>
      </c>
      <c r="B239" s="16" t="s">
        <v>16</v>
      </c>
      <c r="C239" s="91">
        <v>6.6666666666666671E-3</v>
      </c>
      <c r="D239" s="147">
        <v>0.55000000000000004</v>
      </c>
      <c r="E239" s="147">
        <v>0.12</v>
      </c>
      <c r="F239" s="147">
        <v>12.1</v>
      </c>
      <c r="G239" s="147">
        <v>65.45</v>
      </c>
      <c r="H239" s="163" t="s">
        <v>185</v>
      </c>
      <c r="I239" s="113">
        <v>0.03</v>
      </c>
      <c r="J239" s="113">
        <v>0.2</v>
      </c>
      <c r="K239" s="113">
        <v>57</v>
      </c>
      <c r="L239" s="113">
        <v>0</v>
      </c>
      <c r="M239" s="113">
        <v>148</v>
      </c>
      <c r="N239" s="113">
        <v>22</v>
      </c>
      <c r="O239" s="113">
        <v>107</v>
      </c>
      <c r="P239" s="113">
        <v>0.1</v>
      </c>
      <c r="Q239" s="113">
        <v>0</v>
      </c>
      <c r="R239" s="113">
        <v>0</v>
      </c>
      <c r="S239" s="113">
        <v>0</v>
      </c>
    </row>
    <row r="240" spans="1:36">
      <c r="A240" s="106">
        <v>10</v>
      </c>
      <c r="B240" s="98" t="s">
        <v>30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</row>
    <row r="241" spans="1:37" ht="25.5">
      <c r="A241" s="106">
        <v>10</v>
      </c>
      <c r="B241" s="16" t="s">
        <v>240</v>
      </c>
      <c r="C241" s="91">
        <v>1.6666666666666666E-2</v>
      </c>
      <c r="D241" s="94">
        <v>0.74</v>
      </c>
      <c r="E241" s="94">
        <v>4.24</v>
      </c>
      <c r="F241" s="94">
        <v>11.52</v>
      </c>
      <c r="G241" s="94">
        <v>51</v>
      </c>
      <c r="H241" s="110">
        <v>21</v>
      </c>
      <c r="I241" s="101">
        <v>0.01</v>
      </c>
      <c r="J241" s="101">
        <v>0.01</v>
      </c>
      <c r="K241" s="101">
        <v>0</v>
      </c>
      <c r="L241" s="101">
        <v>4</v>
      </c>
      <c r="M241" s="101">
        <v>3.09</v>
      </c>
      <c r="N241" s="101">
        <v>0</v>
      </c>
      <c r="O241" s="101">
        <v>0</v>
      </c>
      <c r="P241" s="101">
        <v>0.08</v>
      </c>
      <c r="Q241" s="139">
        <v>0</v>
      </c>
      <c r="R241" s="101">
        <v>0</v>
      </c>
      <c r="S241" s="101">
        <v>0</v>
      </c>
    </row>
    <row r="242" spans="1:37" ht="25.5">
      <c r="A242" s="106">
        <v>10</v>
      </c>
      <c r="B242" s="16" t="s">
        <v>49</v>
      </c>
      <c r="C242" s="91">
        <v>5.5555555555555558E-3</v>
      </c>
      <c r="D242" s="92">
        <v>3.16</v>
      </c>
      <c r="E242" s="92">
        <v>2.3580000000000001</v>
      </c>
      <c r="F242" s="92">
        <v>9.9</v>
      </c>
      <c r="G242" s="92">
        <v>72.45</v>
      </c>
      <c r="H242" s="94" t="s">
        <v>72</v>
      </c>
      <c r="I242" s="101">
        <v>0.02</v>
      </c>
      <c r="J242" s="101">
        <v>3.2399999999999998E-2</v>
      </c>
      <c r="K242" s="101">
        <v>11.26</v>
      </c>
      <c r="L242" s="101">
        <v>3.3119999999999998</v>
      </c>
      <c r="M242" s="101">
        <v>3.36</v>
      </c>
      <c r="N242" s="101">
        <v>1.52</v>
      </c>
      <c r="O242" s="101">
        <v>1.4</v>
      </c>
      <c r="P242" s="101">
        <v>0.45</v>
      </c>
      <c r="Q242" s="139">
        <v>4.0000000000000001E-3</v>
      </c>
      <c r="R242" s="101">
        <v>0</v>
      </c>
      <c r="S242" s="101">
        <v>0.1</v>
      </c>
    </row>
    <row r="243" spans="1:37" ht="12.75" customHeight="1">
      <c r="A243" s="106">
        <v>10</v>
      </c>
      <c r="B243" s="16" t="s">
        <v>242</v>
      </c>
      <c r="C243" s="112" t="s">
        <v>188</v>
      </c>
      <c r="D243" s="166">
        <v>5.14</v>
      </c>
      <c r="E243" s="166">
        <v>6.27</v>
      </c>
      <c r="F243" s="166">
        <v>9.06</v>
      </c>
      <c r="G243" s="166">
        <v>130.80000000000001</v>
      </c>
      <c r="H243" s="94">
        <v>284</v>
      </c>
      <c r="I243" s="101">
        <v>0.08</v>
      </c>
      <c r="J243" s="101">
        <v>0.03</v>
      </c>
      <c r="K243" s="101">
        <v>42.1</v>
      </c>
      <c r="L243" s="101">
        <v>12.26</v>
      </c>
      <c r="M243" s="101">
        <v>0.56000000000000005</v>
      </c>
      <c r="N243" s="101">
        <v>5.63</v>
      </c>
      <c r="O243" s="101">
        <v>5.4</v>
      </c>
      <c r="P243" s="101">
        <v>1.2</v>
      </c>
      <c r="Q243" s="139">
        <v>3.0000000000000001E-3</v>
      </c>
      <c r="R243" s="139">
        <v>0</v>
      </c>
      <c r="S243" s="139">
        <v>0.01</v>
      </c>
    </row>
    <row r="244" spans="1:37" hidden="1">
      <c r="A244" s="106">
        <v>10</v>
      </c>
      <c r="B244" s="16"/>
      <c r="C244" s="112"/>
      <c r="D244" s="92"/>
      <c r="E244" s="92"/>
      <c r="F244" s="92"/>
      <c r="G244" s="92"/>
      <c r="H244" s="94"/>
      <c r="I244" s="101"/>
      <c r="J244" s="101"/>
      <c r="K244" s="101"/>
      <c r="L244" s="101"/>
      <c r="M244" s="101"/>
      <c r="N244" s="101"/>
      <c r="O244" s="101"/>
      <c r="P244" s="101"/>
      <c r="Q244" s="139"/>
      <c r="R244" s="101"/>
      <c r="S244" s="101"/>
    </row>
    <row r="245" spans="1:37">
      <c r="A245" s="106">
        <v>10</v>
      </c>
      <c r="B245" s="16" t="s">
        <v>243</v>
      </c>
      <c r="C245" s="112" t="s">
        <v>79</v>
      </c>
      <c r="D245" s="92">
        <v>2.7733333333333334</v>
      </c>
      <c r="E245" s="92">
        <v>5.51</v>
      </c>
      <c r="F245" s="92">
        <v>20.16</v>
      </c>
      <c r="G245" s="92">
        <v>120.81333333333333</v>
      </c>
      <c r="H245" s="107" t="s">
        <v>190</v>
      </c>
      <c r="I245" s="101">
        <v>7.0000000000000007E-2</v>
      </c>
      <c r="J245" s="101">
        <v>7.0000000000000007E-2</v>
      </c>
      <c r="K245" s="101">
        <v>20.626666666666665</v>
      </c>
      <c r="L245" s="101">
        <v>8.84</v>
      </c>
      <c r="M245" s="101">
        <v>30.8</v>
      </c>
      <c r="N245" s="101">
        <v>12.27</v>
      </c>
      <c r="O245" s="101">
        <v>72.8</v>
      </c>
      <c r="P245" s="101">
        <v>0.08</v>
      </c>
      <c r="Q245" s="139">
        <v>2E-3</v>
      </c>
      <c r="R245" s="139">
        <v>1E-3</v>
      </c>
      <c r="S245" s="139">
        <v>0.05</v>
      </c>
    </row>
    <row r="246" spans="1:37">
      <c r="A246" s="106">
        <v>10</v>
      </c>
      <c r="B246" s="16" t="s">
        <v>241</v>
      </c>
      <c r="C246" s="91">
        <v>5.5555555555555558E-3</v>
      </c>
      <c r="D246" s="94">
        <v>1</v>
      </c>
      <c r="E246" s="94">
        <v>0.1</v>
      </c>
      <c r="F246" s="94">
        <v>15.7</v>
      </c>
      <c r="G246" s="94">
        <v>66.900000000000006</v>
      </c>
      <c r="H246" s="94" t="s">
        <v>227</v>
      </c>
      <c r="I246" s="116">
        <v>0.01</v>
      </c>
      <c r="J246" s="116">
        <v>0.03</v>
      </c>
      <c r="K246" s="116">
        <v>70</v>
      </c>
      <c r="L246" s="116">
        <v>0.32</v>
      </c>
      <c r="M246" s="116">
        <v>28</v>
      </c>
      <c r="N246" s="116">
        <v>4</v>
      </c>
      <c r="O246" s="116">
        <v>25</v>
      </c>
      <c r="P246" s="116">
        <v>0.57999999999999996</v>
      </c>
      <c r="Q246" s="152">
        <v>0</v>
      </c>
      <c r="R246" s="116">
        <v>0</v>
      </c>
      <c r="S246" s="116">
        <v>0</v>
      </c>
    </row>
    <row r="247" spans="1:37">
      <c r="A247" s="106">
        <v>10</v>
      </c>
      <c r="B247" s="16" t="s">
        <v>11</v>
      </c>
      <c r="C247" s="91">
        <v>3.3333333333333333E-2</v>
      </c>
      <c r="D247" s="94">
        <v>2.2999999999999998</v>
      </c>
      <c r="E247" s="94">
        <v>0.25</v>
      </c>
      <c r="F247" s="94">
        <v>14.75</v>
      </c>
      <c r="G247" s="94">
        <v>70.3</v>
      </c>
      <c r="H247" s="107" t="s">
        <v>185</v>
      </c>
      <c r="I247" s="101">
        <v>0.03</v>
      </c>
      <c r="J247" s="101">
        <v>0</v>
      </c>
      <c r="K247" s="101">
        <v>0</v>
      </c>
      <c r="L247" s="101">
        <v>0</v>
      </c>
      <c r="M247" s="101">
        <v>4.95</v>
      </c>
      <c r="N247" s="101">
        <v>3.45</v>
      </c>
      <c r="O247" s="101">
        <v>16.5</v>
      </c>
      <c r="P247" s="101">
        <v>0.28000000000000003</v>
      </c>
      <c r="Q247" s="139">
        <v>8.9999999999999993E-3</v>
      </c>
      <c r="R247" s="139">
        <v>2E-3</v>
      </c>
      <c r="S247" s="139">
        <v>4.3999999999999997E-2</v>
      </c>
    </row>
    <row r="248" spans="1:37">
      <c r="A248" s="106">
        <v>10</v>
      </c>
      <c r="B248" s="16" t="s">
        <v>12</v>
      </c>
      <c r="C248" s="91">
        <v>2.8571428571428571E-2</v>
      </c>
      <c r="D248" s="94">
        <v>1.04</v>
      </c>
      <c r="E248" s="94">
        <v>0.14000000000000001</v>
      </c>
      <c r="F248" s="94">
        <v>11.43</v>
      </c>
      <c r="G248" s="94">
        <v>49.1</v>
      </c>
      <c r="H248" s="107" t="s">
        <v>185</v>
      </c>
      <c r="I248" s="101">
        <v>8.7499999999999994E-2</v>
      </c>
      <c r="J248" s="101">
        <v>8.7499999999999994E-2</v>
      </c>
      <c r="K248" s="101">
        <v>0</v>
      </c>
      <c r="L248" s="101">
        <v>0</v>
      </c>
      <c r="M248" s="101">
        <v>6.3</v>
      </c>
      <c r="N248" s="101">
        <v>6.65</v>
      </c>
      <c r="O248" s="101">
        <v>12.95</v>
      </c>
      <c r="P248" s="101">
        <v>0.17499999999999999</v>
      </c>
      <c r="Q248" s="139">
        <v>0</v>
      </c>
      <c r="R248" s="139">
        <v>0</v>
      </c>
      <c r="S248" s="139">
        <v>0</v>
      </c>
    </row>
    <row r="249" spans="1:37" ht="15">
      <c r="A249" s="106">
        <v>10</v>
      </c>
      <c r="B249" s="95" t="s">
        <v>44</v>
      </c>
      <c r="C249" s="102"/>
      <c r="D249" s="141">
        <f>SUM(D241:D248)</f>
        <v>16.153333333333332</v>
      </c>
      <c r="E249" s="141">
        <f>SUM(E241:E248)</f>
        <v>18.868000000000002</v>
      </c>
      <c r="F249" s="141">
        <f>SUM(F241:F248)</f>
        <v>92.52000000000001</v>
      </c>
      <c r="G249" s="141">
        <f>SUM(G241:G248)</f>
        <v>561.36333333333334</v>
      </c>
      <c r="H249" s="151"/>
      <c r="I249" s="108">
        <f t="shared" ref="I249:S249" si="74">SUM(I241:I248)</f>
        <v>0.3075</v>
      </c>
      <c r="J249" s="108">
        <f>SUM(J241:J248)</f>
        <v>0.25990000000000002</v>
      </c>
      <c r="K249" s="108">
        <f t="shared" si="74"/>
        <v>143.98666666666668</v>
      </c>
      <c r="L249" s="141">
        <f t="shared" si="74"/>
        <v>28.731999999999999</v>
      </c>
      <c r="M249" s="141">
        <f t="shared" si="74"/>
        <v>77.06</v>
      </c>
      <c r="N249" s="141">
        <f t="shared" si="74"/>
        <v>33.520000000000003</v>
      </c>
      <c r="O249" s="141">
        <f t="shared" si="74"/>
        <v>134.04999999999998</v>
      </c>
      <c r="P249" s="141">
        <f t="shared" si="74"/>
        <v>2.8449999999999998</v>
      </c>
      <c r="Q249" s="165">
        <f t="shared" si="74"/>
        <v>1.8000000000000002E-2</v>
      </c>
      <c r="R249" s="141">
        <f t="shared" si="74"/>
        <v>3.0000000000000001E-3</v>
      </c>
      <c r="S249" s="141">
        <f t="shared" si="74"/>
        <v>0.20400000000000001</v>
      </c>
      <c r="U249" s="53"/>
      <c r="V249" s="53"/>
    </row>
    <row r="250" spans="1:37">
      <c r="A250" s="106">
        <v>10</v>
      </c>
      <c r="B250" s="98" t="s">
        <v>31</v>
      </c>
      <c r="C250" s="102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</row>
    <row r="251" spans="1:37" ht="15">
      <c r="A251" s="106">
        <v>10</v>
      </c>
      <c r="B251" s="102" t="s">
        <v>143</v>
      </c>
      <c r="C251" s="91">
        <v>1.2500000000000001E-2</v>
      </c>
      <c r="D251" s="151">
        <v>1.7</v>
      </c>
      <c r="E251" s="151">
        <v>4.2</v>
      </c>
      <c r="F251" s="151">
        <v>9.1</v>
      </c>
      <c r="G251" s="151">
        <v>85.2</v>
      </c>
      <c r="H251" s="101" t="s">
        <v>197</v>
      </c>
      <c r="I251" s="101">
        <v>0.03</v>
      </c>
      <c r="J251" s="101">
        <v>0.01</v>
      </c>
      <c r="K251" s="101">
        <v>27.6</v>
      </c>
      <c r="L251" s="101">
        <v>5.51</v>
      </c>
      <c r="M251" s="101">
        <v>29</v>
      </c>
      <c r="N251" s="101">
        <v>22</v>
      </c>
      <c r="O251" s="101">
        <v>44</v>
      </c>
      <c r="P251" s="101">
        <v>1.24</v>
      </c>
      <c r="Q251" s="139">
        <v>1.4999999999999999E-2</v>
      </c>
      <c r="R251" s="101">
        <v>0</v>
      </c>
      <c r="S251" s="139">
        <v>0.16</v>
      </c>
      <c r="U251" s="118"/>
      <c r="V251" s="153"/>
      <c r="W251" s="153"/>
      <c r="X251" s="153"/>
      <c r="Y251" s="153"/>
      <c r="Z251" s="154"/>
      <c r="AA251" s="153"/>
      <c r="AB251" s="153"/>
      <c r="AC251" s="153"/>
      <c r="AD251" s="155"/>
      <c r="AE251" s="153"/>
      <c r="AF251" s="153"/>
      <c r="AG251" s="153"/>
      <c r="AH251" s="153"/>
      <c r="AI251" s="156"/>
      <c r="AJ251" s="153"/>
      <c r="AK251" s="153"/>
    </row>
    <row r="252" spans="1:37" ht="15">
      <c r="A252" s="106">
        <v>10</v>
      </c>
      <c r="B252" s="102" t="s">
        <v>277</v>
      </c>
      <c r="C252" s="91">
        <v>1.2500000000000001E-2</v>
      </c>
      <c r="D252" s="151">
        <v>6.77</v>
      </c>
      <c r="E252" s="151">
        <v>5.05</v>
      </c>
      <c r="F252" s="151">
        <v>1.76</v>
      </c>
      <c r="G252" s="151">
        <v>95.27</v>
      </c>
      <c r="H252" s="151" t="s">
        <v>276</v>
      </c>
      <c r="I252" s="101">
        <v>0.03</v>
      </c>
      <c r="J252" s="101">
        <v>0.05</v>
      </c>
      <c r="K252" s="101">
        <v>97.6</v>
      </c>
      <c r="L252" s="101">
        <v>0.16</v>
      </c>
      <c r="M252" s="101">
        <v>58.67</v>
      </c>
      <c r="N252" s="101">
        <v>1.07</v>
      </c>
      <c r="O252" s="101">
        <v>15</v>
      </c>
      <c r="P252" s="101">
        <v>0.4</v>
      </c>
      <c r="Q252" s="139">
        <v>4.0000000000000001E-3</v>
      </c>
      <c r="R252" s="101">
        <v>1E-3</v>
      </c>
      <c r="S252" s="139">
        <v>0.33600000000000002</v>
      </c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</row>
    <row r="253" spans="1:37">
      <c r="A253" s="106">
        <v>10</v>
      </c>
      <c r="B253" s="16" t="s">
        <v>11</v>
      </c>
      <c r="C253" s="91">
        <v>0.05</v>
      </c>
      <c r="D253" s="94">
        <f>D247*20/30</f>
        <v>1.5333333333333334</v>
      </c>
      <c r="E253" s="94">
        <f t="shared" ref="E253:G253" si="75">E247*20/30</f>
        <v>0.16666666666666666</v>
      </c>
      <c r="F253" s="94">
        <f t="shared" si="75"/>
        <v>9.8333333333333339</v>
      </c>
      <c r="G253" s="94">
        <f t="shared" si="75"/>
        <v>46.866666666666667</v>
      </c>
      <c r="H253" s="107" t="s">
        <v>185</v>
      </c>
      <c r="I253" s="101">
        <f>I247*20/30</f>
        <v>0.02</v>
      </c>
      <c r="J253" s="101">
        <f t="shared" ref="J253:S253" si="76">J247*20/30</f>
        <v>0</v>
      </c>
      <c r="K253" s="101">
        <f t="shared" si="76"/>
        <v>0</v>
      </c>
      <c r="L253" s="101">
        <f t="shared" si="76"/>
        <v>0</v>
      </c>
      <c r="M253" s="101">
        <f t="shared" si="76"/>
        <v>3.3</v>
      </c>
      <c r="N253" s="101">
        <f t="shared" si="76"/>
        <v>2.2999999999999998</v>
      </c>
      <c r="O253" s="101">
        <f t="shared" si="76"/>
        <v>11</v>
      </c>
      <c r="P253" s="101">
        <f t="shared" si="76"/>
        <v>0.18666666666666668</v>
      </c>
      <c r="Q253" s="139">
        <f t="shared" si="76"/>
        <v>6.0000000000000001E-3</v>
      </c>
      <c r="R253" s="139">
        <f t="shared" si="76"/>
        <v>1.3333333333333333E-3</v>
      </c>
      <c r="S253" s="139">
        <f t="shared" si="76"/>
        <v>2.9333333333333329E-2</v>
      </c>
      <c r="T253" s="11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</row>
    <row r="254" spans="1:37" ht="15">
      <c r="A254" s="106">
        <v>10</v>
      </c>
      <c r="B254" s="16" t="s">
        <v>236</v>
      </c>
      <c r="C254" s="104">
        <v>180</v>
      </c>
      <c r="D254" s="109">
        <v>5.8</v>
      </c>
      <c r="E254" s="109">
        <v>5</v>
      </c>
      <c r="F254" s="109">
        <v>9.6</v>
      </c>
      <c r="G254" s="109">
        <v>106.6</v>
      </c>
      <c r="H254" s="107" t="s">
        <v>227</v>
      </c>
      <c r="I254" s="102">
        <v>0.06</v>
      </c>
      <c r="J254" s="101">
        <v>0.08</v>
      </c>
      <c r="K254" s="102">
        <v>26.4</v>
      </c>
      <c r="L254" s="102">
        <v>1.04</v>
      </c>
      <c r="M254" s="102">
        <v>155.02000000000001</v>
      </c>
      <c r="N254" s="164">
        <v>20</v>
      </c>
      <c r="O254" s="102">
        <v>56</v>
      </c>
      <c r="P254" s="102">
        <v>0.18</v>
      </c>
      <c r="Q254" s="173">
        <v>1.0999999999999999E-2</v>
      </c>
      <c r="R254" s="139">
        <v>2.9999999999999997E-4</v>
      </c>
      <c r="S254" s="139">
        <v>0.4</v>
      </c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</row>
    <row r="255" spans="1:37" ht="13.5">
      <c r="A255" s="106">
        <v>10</v>
      </c>
      <c r="B255" s="95" t="s">
        <v>14</v>
      </c>
      <c r="C255" s="112"/>
      <c r="D255" s="120">
        <f>SUM(D251:D254)</f>
        <v>15.803333333333331</v>
      </c>
      <c r="E255" s="120">
        <f>SUM(E251:E254)</f>
        <v>14.416666666666666</v>
      </c>
      <c r="F255" s="120">
        <f>SUM(F251:F254)</f>
        <v>30.293333333333337</v>
      </c>
      <c r="G255" s="120">
        <f>SUM(G251:G254)</f>
        <v>333.93666666666667</v>
      </c>
      <c r="H255" s="169" t="s">
        <v>185</v>
      </c>
      <c r="I255" s="141">
        <f t="shared" ref="I255:S255" si="77">SUM(I251:I254)</f>
        <v>0.14000000000000001</v>
      </c>
      <c r="J255" s="141">
        <f t="shared" si="77"/>
        <v>0.14000000000000001</v>
      </c>
      <c r="K255" s="141">
        <f t="shared" si="77"/>
        <v>151.6</v>
      </c>
      <c r="L255" s="141">
        <f t="shared" si="77"/>
        <v>6.71</v>
      </c>
      <c r="M255" s="141">
        <f t="shared" si="77"/>
        <v>245.99</v>
      </c>
      <c r="N255" s="141">
        <f t="shared" si="77"/>
        <v>45.370000000000005</v>
      </c>
      <c r="O255" s="141">
        <f t="shared" si="77"/>
        <v>126</v>
      </c>
      <c r="P255" s="141">
        <f t="shared" si="77"/>
        <v>2.0066666666666668</v>
      </c>
      <c r="Q255" s="165">
        <f t="shared" si="77"/>
        <v>3.6000000000000004E-2</v>
      </c>
      <c r="R255" s="141">
        <f t="shared" si="77"/>
        <v>2.633333333333333E-3</v>
      </c>
      <c r="S255" s="165">
        <f t="shared" si="77"/>
        <v>0.92533333333333334</v>
      </c>
      <c r="T255" s="53"/>
      <c r="U255" s="154"/>
      <c r="V255" s="153"/>
      <c r="W255" s="153"/>
      <c r="X255" s="153"/>
      <c r="Y255" s="153"/>
      <c r="Z255" s="157"/>
      <c r="AA255" s="126"/>
      <c r="AB255" s="126"/>
      <c r="AC255" s="126"/>
      <c r="AD255" s="158"/>
      <c r="AE255" s="126"/>
      <c r="AF255" s="126"/>
      <c r="AG255" s="126"/>
      <c r="AH255" s="126"/>
      <c r="AI255" s="126"/>
      <c r="AJ255" s="156"/>
      <c r="AK255" s="156"/>
    </row>
    <row r="256" spans="1:37" ht="13.5">
      <c r="A256" s="106">
        <v>10</v>
      </c>
      <c r="B256" s="95" t="s">
        <v>15</v>
      </c>
      <c r="C256" s="102"/>
      <c r="D256" s="101">
        <f>D237+D239+D249+D255</f>
        <v>41.651666666666664</v>
      </c>
      <c r="E256" s="101">
        <f t="shared" ref="E256:G256" si="78">E237+E239+E249+E255</f>
        <v>46.224666666666664</v>
      </c>
      <c r="F256" s="101">
        <f t="shared" si="78"/>
        <v>197.06333333333333</v>
      </c>
      <c r="G256" s="101">
        <f t="shared" si="78"/>
        <v>1374.8500000000001</v>
      </c>
      <c r="H256" s="102"/>
      <c r="I256" s="101">
        <f>I237+I239+I249+I255</f>
        <v>0.67416666666666669</v>
      </c>
      <c r="J256" s="101">
        <f t="shared" ref="J256:S256" si="79">J237+J239+J249+J255</f>
        <v>0.76990000000000003</v>
      </c>
      <c r="K256" s="101">
        <f t="shared" si="79"/>
        <v>375.32666666666671</v>
      </c>
      <c r="L256" s="101">
        <f t="shared" si="79"/>
        <v>37.862000000000002</v>
      </c>
      <c r="M256" s="101">
        <f t="shared" si="79"/>
        <v>708.72166666666669</v>
      </c>
      <c r="N256" s="101">
        <f t="shared" si="79"/>
        <v>150.01916666666668</v>
      </c>
      <c r="O256" s="101">
        <f t="shared" si="79"/>
        <v>611.4375</v>
      </c>
      <c r="P256" s="101">
        <f t="shared" si="79"/>
        <v>7.4675000000000002</v>
      </c>
      <c r="Q256" s="139">
        <f t="shared" si="79"/>
        <v>7.5000000000000011E-2</v>
      </c>
      <c r="R256" s="139">
        <f t="shared" si="79"/>
        <v>1.4633333333333333E-2</v>
      </c>
      <c r="S256" s="139">
        <f t="shared" si="79"/>
        <v>1.5283333333333333</v>
      </c>
      <c r="T256" s="53"/>
      <c r="U256" s="53"/>
      <c r="V256" s="53"/>
      <c r="W256" s="53"/>
    </row>
    <row r="257" spans="1:19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64"/>
      <c r="O257" s="102"/>
      <c r="P257" s="102"/>
      <c r="Q257" s="173"/>
      <c r="R257" s="102"/>
      <c r="S257" s="102"/>
    </row>
    <row r="258" spans="1:19" ht="108" customHeight="1">
      <c r="B258" s="204" t="s">
        <v>273</v>
      </c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</row>
    <row r="262" spans="1:19">
      <c r="B262" s="42"/>
      <c r="C262" s="38"/>
      <c r="D262" s="34"/>
      <c r="E262" s="34"/>
      <c r="F262" s="34"/>
      <c r="G262" s="34"/>
      <c r="H262" s="43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</row>
    <row r="263" spans="1:19"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</row>
    <row r="264" spans="1:19">
      <c r="B264" s="56"/>
      <c r="C264" s="56"/>
      <c r="D264" s="58"/>
      <c r="E264" s="58"/>
      <c r="F264" s="58"/>
      <c r="G264" s="58"/>
      <c r="H264" s="56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</row>
    <row r="265" spans="1:19"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</row>
    <row r="266" spans="1:19">
      <c r="B266" s="42"/>
      <c r="C266" s="38"/>
      <c r="D266" s="34"/>
      <c r="E266" s="34"/>
      <c r="F266" s="34"/>
      <c r="G266" s="34"/>
      <c r="H266" s="43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</row>
    <row r="267" spans="1:19"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</row>
  </sheetData>
  <mergeCells count="26">
    <mergeCell ref="I11:L11"/>
    <mergeCell ref="M11:S11"/>
    <mergeCell ref="A158:H158"/>
    <mergeCell ref="A183:H183"/>
    <mergeCell ref="A207:H207"/>
    <mergeCell ref="A109:H109"/>
    <mergeCell ref="A133:H133"/>
    <mergeCell ref="A13:H13"/>
    <mergeCell ref="A37:H37"/>
    <mergeCell ref="A61:H61"/>
    <mergeCell ref="B258:S258"/>
    <mergeCell ref="A8:S8"/>
    <mergeCell ref="A1:B1"/>
    <mergeCell ref="M2:Q2"/>
    <mergeCell ref="M3:Q3"/>
    <mergeCell ref="M5:Q5"/>
    <mergeCell ref="M4:Q4"/>
    <mergeCell ref="A9:H9"/>
    <mergeCell ref="A11:A12"/>
    <mergeCell ref="B11:B12"/>
    <mergeCell ref="C11:C12"/>
    <mergeCell ref="D11:F11"/>
    <mergeCell ref="G11:G12"/>
    <mergeCell ref="H11:H12"/>
    <mergeCell ref="A231:H231"/>
    <mergeCell ref="A85:H8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opLeftCell="A49" workbookViewId="0">
      <selection activeCell="E52" sqref="E52"/>
    </sheetView>
  </sheetViews>
  <sheetFormatPr defaultRowHeight="12.75"/>
  <cols>
    <col min="1" max="1" width="26.5703125" customWidth="1"/>
    <col min="3" max="3" width="22" customWidth="1"/>
    <col min="5" max="5" width="23.5703125" customWidth="1"/>
    <col min="6" max="6" width="7.85546875" customWidth="1"/>
    <col min="7" max="7" width="23.85546875" customWidth="1"/>
    <col min="9" max="9" width="19.42578125" customWidth="1"/>
  </cols>
  <sheetData>
    <row r="1" spans="1:22">
      <c r="A1" s="221" t="s">
        <v>258</v>
      </c>
      <c r="B1" s="221"/>
      <c r="C1" s="221"/>
      <c r="D1" s="221"/>
      <c r="E1" s="221"/>
      <c r="F1" s="221"/>
      <c r="G1" s="221"/>
      <c r="H1" s="221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</row>
    <row r="2" spans="1:22">
      <c r="A2" s="80" t="s">
        <v>245</v>
      </c>
      <c r="B2" s="80"/>
      <c r="C2" s="80" t="s">
        <v>246</v>
      </c>
      <c r="D2" s="80"/>
      <c r="E2" s="80" t="s">
        <v>247</v>
      </c>
      <c r="F2" s="80"/>
      <c r="G2" s="80" t="s">
        <v>248</v>
      </c>
      <c r="H2" s="80"/>
      <c r="I2" s="80" t="s">
        <v>249</v>
      </c>
      <c r="J2" s="80"/>
    </row>
    <row r="3" spans="1:22">
      <c r="A3" s="61" t="s">
        <v>28</v>
      </c>
      <c r="B3" s="80"/>
      <c r="C3" s="61" t="s">
        <v>28</v>
      </c>
      <c r="D3" s="64"/>
      <c r="E3" s="61" t="s">
        <v>28</v>
      </c>
      <c r="F3" s="64"/>
      <c r="G3" s="61" t="s">
        <v>28</v>
      </c>
      <c r="H3" s="64"/>
      <c r="I3" s="61" t="s">
        <v>28</v>
      </c>
      <c r="J3" s="64"/>
    </row>
    <row r="4" spans="1:22" ht="25.5">
      <c r="A4" s="60" t="s">
        <v>172</v>
      </c>
      <c r="B4" s="64">
        <v>5.5555555555555558E-3</v>
      </c>
      <c r="C4" s="60" t="s">
        <v>42</v>
      </c>
      <c r="D4" s="64">
        <v>5.5555555555555558E-3</v>
      </c>
      <c r="E4" s="60" t="s">
        <v>290</v>
      </c>
      <c r="F4" s="64">
        <v>5.5555555555555558E-3</v>
      </c>
      <c r="G4" s="60" t="s">
        <v>61</v>
      </c>
      <c r="H4" s="64">
        <v>5.5555555555555558E-3</v>
      </c>
      <c r="I4" s="60" t="s">
        <v>147</v>
      </c>
      <c r="J4" s="64">
        <v>5.5555555555555558E-3</v>
      </c>
    </row>
    <row r="5" spans="1:22">
      <c r="A5" s="60" t="s">
        <v>18</v>
      </c>
      <c r="B5" s="64">
        <v>5.0000000000000001E-3</v>
      </c>
      <c r="C5" s="60" t="s">
        <v>25</v>
      </c>
      <c r="D5" s="64">
        <v>3.3333333333333333E-2</v>
      </c>
      <c r="E5" s="60" t="s">
        <v>17</v>
      </c>
      <c r="F5" s="64">
        <v>5.0000000000000001E-3</v>
      </c>
      <c r="G5" s="60" t="s">
        <v>18</v>
      </c>
      <c r="H5" s="64">
        <v>5.0000000000000001E-3</v>
      </c>
      <c r="I5" s="60" t="s">
        <v>17</v>
      </c>
      <c r="J5" s="64">
        <v>5.0000000000000001E-3</v>
      </c>
    </row>
    <row r="6" spans="1:22" ht="25.5">
      <c r="A6" s="60" t="s">
        <v>196</v>
      </c>
      <c r="B6" s="64">
        <v>3.3333333333333333E-2</v>
      </c>
      <c r="C6" s="60" t="s">
        <v>17</v>
      </c>
      <c r="D6" s="64">
        <v>5.0000000000000001E-3</v>
      </c>
      <c r="E6" s="60" t="s">
        <v>291</v>
      </c>
      <c r="F6" s="64">
        <v>3.3333333333333333E-2</v>
      </c>
      <c r="G6" s="60" t="s">
        <v>196</v>
      </c>
      <c r="H6" s="64">
        <v>3.3333333333333333E-2</v>
      </c>
      <c r="I6" s="60" t="s">
        <v>25</v>
      </c>
      <c r="J6" s="64">
        <v>3.3333333333333333E-2</v>
      </c>
    </row>
    <row r="7" spans="1:22">
      <c r="A7" s="60" t="s">
        <v>179</v>
      </c>
      <c r="B7" s="81">
        <v>6.6666666666666666E-2</v>
      </c>
      <c r="C7" s="60" t="s">
        <v>179</v>
      </c>
      <c r="D7" s="64">
        <v>0.05</v>
      </c>
      <c r="E7" s="69"/>
      <c r="F7" s="63"/>
      <c r="G7" s="60" t="s">
        <v>179</v>
      </c>
      <c r="H7" s="64">
        <v>0.05</v>
      </c>
      <c r="I7" s="60" t="s">
        <v>179</v>
      </c>
      <c r="J7" s="66" t="s">
        <v>250</v>
      </c>
    </row>
    <row r="8" spans="1:22">
      <c r="A8" s="61" t="s">
        <v>29</v>
      </c>
      <c r="B8" s="64"/>
      <c r="C8" s="61" t="s">
        <v>29</v>
      </c>
      <c r="D8" s="87"/>
      <c r="E8" s="61" t="s">
        <v>29</v>
      </c>
      <c r="F8" s="64"/>
      <c r="G8" s="61" t="s">
        <v>29</v>
      </c>
      <c r="H8" s="64"/>
      <c r="I8" s="61" t="s">
        <v>29</v>
      </c>
      <c r="J8" s="64"/>
    </row>
    <row r="9" spans="1:22">
      <c r="A9" s="60" t="s">
        <v>68</v>
      </c>
      <c r="B9" s="64">
        <v>0.01</v>
      </c>
      <c r="C9" s="60" t="s">
        <v>16</v>
      </c>
      <c r="D9" s="64">
        <v>5.5555555555555558E-3</v>
      </c>
      <c r="E9" s="60" t="s">
        <v>68</v>
      </c>
      <c r="F9" s="64">
        <v>0.01</v>
      </c>
      <c r="G9" s="60" t="s">
        <v>16</v>
      </c>
      <c r="H9" s="64">
        <v>5.5555555555555558E-3</v>
      </c>
      <c r="I9" s="60" t="s">
        <v>68</v>
      </c>
      <c r="J9" s="64">
        <v>0.01</v>
      </c>
    </row>
    <row r="10" spans="1:22">
      <c r="A10" s="61" t="s">
        <v>30</v>
      </c>
      <c r="B10" s="64"/>
      <c r="C10" s="61" t="s">
        <v>30</v>
      </c>
      <c r="D10" s="69"/>
      <c r="E10" s="61" t="s">
        <v>30</v>
      </c>
      <c r="F10" s="63"/>
      <c r="G10" s="61" t="s">
        <v>30</v>
      </c>
      <c r="H10" s="63"/>
      <c r="I10" s="61" t="s">
        <v>30</v>
      </c>
      <c r="J10" s="63"/>
    </row>
    <row r="11" spans="1:22" ht="31.5">
      <c r="A11" s="60" t="s">
        <v>173</v>
      </c>
      <c r="B11" s="64">
        <v>0.02</v>
      </c>
      <c r="C11" s="63" t="s">
        <v>181</v>
      </c>
      <c r="D11" s="64">
        <v>1.6666666666666666E-2</v>
      </c>
      <c r="E11" s="63" t="s">
        <v>187</v>
      </c>
      <c r="F11" s="64">
        <v>1.6666666666666666E-2</v>
      </c>
      <c r="G11" s="185" t="s">
        <v>198</v>
      </c>
      <c r="H11" s="66" t="s">
        <v>199</v>
      </c>
      <c r="I11" s="63" t="s">
        <v>143</v>
      </c>
      <c r="J11" s="64">
        <v>1.6666666666666666E-2</v>
      </c>
    </row>
    <row r="12" spans="1:22" ht="25.5">
      <c r="A12" s="60" t="s">
        <v>133</v>
      </c>
      <c r="B12" s="64" t="s">
        <v>137</v>
      </c>
      <c r="C12" s="63" t="s">
        <v>136</v>
      </c>
      <c r="D12" s="63" t="s">
        <v>137</v>
      </c>
      <c r="E12" s="60" t="s">
        <v>62</v>
      </c>
      <c r="F12" s="64">
        <v>5.5555555555555558E-3</v>
      </c>
      <c r="G12" s="63" t="s">
        <v>204</v>
      </c>
      <c r="H12" s="63" t="s">
        <v>152</v>
      </c>
      <c r="I12" s="63" t="s">
        <v>151</v>
      </c>
      <c r="J12" s="63" t="s">
        <v>152</v>
      </c>
    </row>
    <row r="13" spans="1:22" ht="47.25">
      <c r="A13" s="63" t="s">
        <v>134</v>
      </c>
      <c r="B13" s="63" t="s">
        <v>78</v>
      </c>
      <c r="C13" s="63" t="s">
        <v>180</v>
      </c>
      <c r="D13" s="64">
        <v>1.4285714285714285E-2</v>
      </c>
      <c r="E13" s="63" t="s">
        <v>140</v>
      </c>
      <c r="F13" s="66" t="s">
        <v>188</v>
      </c>
      <c r="G13" s="185" t="s">
        <v>144</v>
      </c>
      <c r="H13" s="63" t="s">
        <v>80</v>
      </c>
      <c r="I13" s="60" t="s">
        <v>55</v>
      </c>
      <c r="J13" s="64">
        <v>5.8823529411764705E-3</v>
      </c>
    </row>
    <row r="14" spans="1:22" ht="25.5">
      <c r="A14" s="185" t="s">
        <v>135</v>
      </c>
      <c r="B14" s="63" t="s">
        <v>159</v>
      </c>
      <c r="C14" s="60" t="s">
        <v>50</v>
      </c>
      <c r="D14" s="64">
        <v>7.6923076923076927E-3</v>
      </c>
      <c r="E14" s="60" t="s">
        <v>58</v>
      </c>
      <c r="F14" s="64">
        <v>7.6923076923076927E-3</v>
      </c>
      <c r="G14" s="60" t="s">
        <v>50</v>
      </c>
      <c r="H14" s="64">
        <v>7.6923076923076927E-3</v>
      </c>
      <c r="I14" s="60" t="s">
        <v>41</v>
      </c>
      <c r="J14" s="64">
        <v>5.5555555555555558E-3</v>
      </c>
    </row>
    <row r="15" spans="1:22" ht="26.25" customHeight="1">
      <c r="A15" s="60" t="s">
        <v>41</v>
      </c>
      <c r="B15" s="64">
        <v>5.5555555555555558E-3</v>
      </c>
      <c r="C15" s="60" t="s">
        <v>48</v>
      </c>
      <c r="D15" s="64">
        <v>5.5555555555555558E-3</v>
      </c>
      <c r="E15" s="60" t="s">
        <v>41</v>
      </c>
      <c r="F15" s="64">
        <v>5.5555555555555558E-3</v>
      </c>
      <c r="G15" s="67" t="s">
        <v>207</v>
      </c>
      <c r="H15" s="68" t="s">
        <v>203</v>
      </c>
      <c r="I15" s="60" t="s">
        <v>11</v>
      </c>
      <c r="J15" s="64">
        <v>3.3333333333333333E-2</v>
      </c>
    </row>
    <row r="16" spans="1:22">
      <c r="A16" s="60" t="s">
        <v>11</v>
      </c>
      <c r="B16" s="64">
        <v>3.3333333333333333E-2</v>
      </c>
      <c r="C16" s="60" t="s">
        <v>11</v>
      </c>
      <c r="D16" s="64">
        <v>3.3333333333333333E-2</v>
      </c>
      <c r="E16" s="60" t="s">
        <v>11</v>
      </c>
      <c r="F16" s="64">
        <v>3.3333333333333333E-2</v>
      </c>
      <c r="G16" s="60" t="s">
        <v>11</v>
      </c>
      <c r="H16" s="64">
        <v>3.3333333333333333E-2</v>
      </c>
      <c r="I16" s="70" t="s">
        <v>12</v>
      </c>
      <c r="J16" s="64">
        <v>2.8571428571428571E-2</v>
      </c>
    </row>
    <row r="17" spans="1:21">
      <c r="A17" s="70" t="s">
        <v>12</v>
      </c>
      <c r="B17" s="64">
        <v>2.8571428571428571E-2</v>
      </c>
      <c r="C17" s="70" t="s">
        <v>12</v>
      </c>
      <c r="D17" s="64">
        <v>2.8571428571428571E-2</v>
      </c>
      <c r="E17" s="70" t="s">
        <v>12</v>
      </c>
      <c r="F17" s="64">
        <v>2.8571428571428571E-2</v>
      </c>
      <c r="G17" s="70" t="s">
        <v>12</v>
      </c>
      <c r="H17" s="64">
        <v>2.8571428571428571E-2</v>
      </c>
      <c r="I17" s="61"/>
      <c r="J17" s="63"/>
    </row>
    <row r="18" spans="1:21">
      <c r="A18" s="82"/>
      <c r="B18" s="63"/>
      <c r="C18" s="69"/>
      <c r="D18" s="69"/>
      <c r="E18" s="61"/>
      <c r="F18" s="63"/>
      <c r="G18" s="61"/>
      <c r="H18" s="63"/>
      <c r="I18" s="63"/>
      <c r="J18" s="63"/>
    </row>
    <row r="19" spans="1:21">
      <c r="A19" s="82" t="s">
        <v>31</v>
      </c>
      <c r="B19" s="63"/>
      <c r="C19" s="61" t="s">
        <v>31</v>
      </c>
      <c r="D19" s="63"/>
      <c r="E19" s="61" t="s">
        <v>31</v>
      </c>
      <c r="F19" s="63"/>
      <c r="G19" s="61" t="s">
        <v>31</v>
      </c>
      <c r="H19" s="63"/>
      <c r="I19" s="61" t="s">
        <v>31</v>
      </c>
      <c r="J19" s="63"/>
    </row>
    <row r="20" spans="1:21" ht="25.5">
      <c r="A20" s="70" t="s">
        <v>235</v>
      </c>
      <c r="B20" s="64">
        <v>1.4285714285714285E-2</v>
      </c>
      <c r="C20" s="60" t="s">
        <v>138</v>
      </c>
      <c r="D20" s="64">
        <v>8.0000000000000002E-3</v>
      </c>
      <c r="E20" s="63" t="s">
        <v>141</v>
      </c>
      <c r="F20" s="63">
        <v>60</v>
      </c>
      <c r="G20" s="63" t="s">
        <v>146</v>
      </c>
      <c r="H20" s="63" t="s">
        <v>79</v>
      </c>
      <c r="I20" s="63" t="s">
        <v>129</v>
      </c>
      <c r="J20" s="66" t="s">
        <v>77</v>
      </c>
    </row>
    <row r="21" spans="1:21" ht="63">
      <c r="A21" s="60" t="s">
        <v>45</v>
      </c>
      <c r="B21" s="71" t="s">
        <v>152</v>
      </c>
      <c r="C21" s="60" t="s">
        <v>139</v>
      </c>
      <c r="D21" s="64">
        <v>0.05</v>
      </c>
      <c r="E21" s="185" t="s">
        <v>191</v>
      </c>
      <c r="F21" s="64">
        <v>1.6666666666666666E-2</v>
      </c>
      <c r="G21" s="63" t="s">
        <v>139</v>
      </c>
      <c r="H21" s="64">
        <v>0.05</v>
      </c>
      <c r="I21" s="185" t="s">
        <v>206</v>
      </c>
      <c r="J21" s="66" t="s">
        <v>199</v>
      </c>
    </row>
    <row r="22" spans="1:21" ht="19.5" customHeight="1">
      <c r="A22" s="63"/>
      <c r="B22" s="63"/>
      <c r="C22" s="60" t="s">
        <v>45</v>
      </c>
      <c r="D22" s="71" t="s">
        <v>131</v>
      </c>
      <c r="E22" s="60" t="s">
        <v>11</v>
      </c>
      <c r="F22" s="65" t="s">
        <v>192</v>
      </c>
      <c r="G22" s="60" t="s">
        <v>236</v>
      </c>
      <c r="H22" s="71" t="s">
        <v>131</v>
      </c>
      <c r="I22" s="60" t="s">
        <v>11</v>
      </c>
      <c r="J22" s="64">
        <v>0.05</v>
      </c>
    </row>
    <row r="23" spans="1:21">
      <c r="A23" s="63"/>
      <c r="B23" s="63"/>
      <c r="C23" s="63"/>
      <c r="D23" s="63"/>
      <c r="E23" s="60" t="s">
        <v>193</v>
      </c>
      <c r="F23" s="63" t="s">
        <v>131</v>
      </c>
      <c r="G23" s="63"/>
      <c r="H23" s="63"/>
      <c r="I23" s="60" t="s">
        <v>207</v>
      </c>
      <c r="J23" s="71" t="s">
        <v>131</v>
      </c>
    </row>
    <row r="24" spans="1:21">
      <c r="F24" s="55"/>
    </row>
    <row r="25" spans="1:21" ht="108.75" customHeight="1"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</row>
    <row r="42" spans="1:10">
      <c r="A42" s="18" t="s">
        <v>259</v>
      </c>
      <c r="B42" s="18"/>
      <c r="C42" s="18"/>
      <c r="D42" s="18"/>
      <c r="E42" s="18"/>
      <c r="F42" s="18"/>
      <c r="G42" s="18"/>
      <c r="H42" s="18"/>
      <c r="I42" s="18"/>
      <c r="J42" s="18"/>
    </row>
    <row r="43" spans="1:10">
      <c r="A43" s="72" t="s">
        <v>251</v>
      </c>
      <c r="B43" s="72"/>
      <c r="C43" s="72" t="s">
        <v>252</v>
      </c>
      <c r="D43" s="72"/>
      <c r="E43" s="72" t="s">
        <v>253</v>
      </c>
      <c r="F43" s="72"/>
      <c r="G43" s="72" t="s">
        <v>254</v>
      </c>
      <c r="H43" s="72"/>
      <c r="I43" s="72" t="s">
        <v>255</v>
      </c>
      <c r="J43" s="72"/>
    </row>
    <row r="44" spans="1:10">
      <c r="A44" s="73" t="s">
        <v>28</v>
      </c>
      <c r="B44" s="74"/>
      <c r="C44" s="73" t="s">
        <v>28</v>
      </c>
      <c r="D44" s="72"/>
      <c r="E44" s="73" t="s">
        <v>28</v>
      </c>
      <c r="F44" s="72"/>
      <c r="G44" s="73" t="s">
        <v>28</v>
      </c>
      <c r="H44" s="72"/>
      <c r="I44" s="73" t="s">
        <v>28</v>
      </c>
      <c r="J44" s="72"/>
    </row>
    <row r="45" spans="1:10" ht="25.5">
      <c r="A45" s="72" t="s">
        <v>150</v>
      </c>
      <c r="B45" s="72" t="s">
        <v>142</v>
      </c>
      <c r="C45" s="73" t="s">
        <v>76</v>
      </c>
      <c r="D45" s="74">
        <v>5.5555555555555558E-3</v>
      </c>
      <c r="E45" s="73" t="s">
        <v>42</v>
      </c>
      <c r="F45" s="74">
        <v>5.5555555555555558E-3</v>
      </c>
      <c r="G45" s="72" t="s">
        <v>153</v>
      </c>
      <c r="H45" s="72" t="s">
        <v>152</v>
      </c>
      <c r="I45" s="72" t="s">
        <v>158</v>
      </c>
      <c r="J45" s="72" t="s">
        <v>152</v>
      </c>
    </row>
    <row r="46" spans="1:10">
      <c r="A46" s="73" t="s">
        <v>17</v>
      </c>
      <c r="B46" s="74">
        <v>5.0000000000000001E-3</v>
      </c>
      <c r="C46" s="73" t="s">
        <v>26</v>
      </c>
      <c r="D46" s="74">
        <v>3.3333333333333333E-2</v>
      </c>
      <c r="E46" s="73" t="s">
        <v>18</v>
      </c>
      <c r="F46" s="74">
        <v>5.0000000000000001E-3</v>
      </c>
      <c r="G46" s="73" t="s">
        <v>26</v>
      </c>
      <c r="H46" s="75" t="s">
        <v>43</v>
      </c>
      <c r="I46" s="73" t="s">
        <v>18</v>
      </c>
      <c r="J46" s="74">
        <v>5.0000000000000001E-3</v>
      </c>
    </row>
    <row r="47" spans="1:10" ht="25.5">
      <c r="A47" s="73" t="s">
        <v>25</v>
      </c>
      <c r="B47" s="74">
        <v>3.3333333333333333E-2</v>
      </c>
      <c r="C47" s="73" t="s">
        <v>219</v>
      </c>
      <c r="D47" s="74">
        <v>5.0000000000000001E-3</v>
      </c>
      <c r="E47" s="73" t="s">
        <v>25</v>
      </c>
      <c r="F47" s="74">
        <v>3.3333333333333333E-2</v>
      </c>
      <c r="G47" s="73" t="s">
        <v>17</v>
      </c>
      <c r="H47" s="74">
        <v>5.0000000000000001E-3</v>
      </c>
      <c r="I47" s="73" t="s">
        <v>25</v>
      </c>
      <c r="J47" s="74">
        <v>3.3333333333333333E-2</v>
      </c>
    </row>
    <row r="48" spans="1:10">
      <c r="A48" s="75" t="s">
        <v>179</v>
      </c>
      <c r="B48" s="76" t="s">
        <v>250</v>
      </c>
      <c r="C48" s="75" t="s">
        <v>179</v>
      </c>
      <c r="D48" s="76" t="s">
        <v>132</v>
      </c>
      <c r="E48" s="75" t="s">
        <v>179</v>
      </c>
      <c r="F48" s="76" t="s">
        <v>250</v>
      </c>
      <c r="G48" s="75" t="s">
        <v>179</v>
      </c>
      <c r="H48" s="76" t="s">
        <v>250</v>
      </c>
      <c r="I48" s="75" t="s">
        <v>179</v>
      </c>
      <c r="J48" s="76" t="s">
        <v>250</v>
      </c>
    </row>
    <row r="49" spans="1:10">
      <c r="A49" s="73" t="s">
        <v>29</v>
      </c>
      <c r="B49" s="72"/>
      <c r="C49" s="73" t="s">
        <v>29</v>
      </c>
      <c r="D49" s="74"/>
      <c r="E49" s="73" t="s">
        <v>29</v>
      </c>
      <c r="F49" s="72"/>
      <c r="G49" s="73" t="s">
        <v>29</v>
      </c>
      <c r="H49" s="74"/>
      <c r="I49" s="73" t="s">
        <v>29</v>
      </c>
      <c r="J49" s="72"/>
    </row>
    <row r="50" spans="1:10">
      <c r="A50" s="73" t="s">
        <v>16</v>
      </c>
      <c r="B50" s="74">
        <v>5.5555555555555558E-3</v>
      </c>
      <c r="C50" s="73" t="s">
        <v>16</v>
      </c>
      <c r="D50" s="74">
        <v>5.5555555555555558E-3</v>
      </c>
      <c r="E50" s="73" t="s">
        <v>16</v>
      </c>
      <c r="F50" s="74">
        <v>5.5555555555555558E-3</v>
      </c>
      <c r="G50" s="73" t="s">
        <v>68</v>
      </c>
      <c r="H50" s="74">
        <v>0.01</v>
      </c>
      <c r="I50" s="73" t="s">
        <v>16</v>
      </c>
      <c r="J50" s="74">
        <v>5.5555555555555558E-3</v>
      </c>
    </row>
    <row r="51" spans="1:10">
      <c r="A51" s="73" t="s">
        <v>30</v>
      </c>
      <c r="B51" s="72"/>
      <c r="C51" s="73" t="s">
        <v>30</v>
      </c>
      <c r="D51" s="72"/>
      <c r="E51" s="73" t="s">
        <v>30</v>
      </c>
      <c r="F51" s="72"/>
      <c r="G51" s="73" t="s">
        <v>30</v>
      </c>
      <c r="H51" s="72"/>
      <c r="I51" s="73" t="s">
        <v>30</v>
      </c>
      <c r="J51" s="72"/>
    </row>
    <row r="52" spans="1:10" ht="38.25">
      <c r="A52" s="73" t="s">
        <v>214</v>
      </c>
      <c r="B52" s="74">
        <v>0.02</v>
      </c>
      <c r="C52" s="73" t="s">
        <v>221</v>
      </c>
      <c r="D52" s="74">
        <v>0.02</v>
      </c>
      <c r="E52" s="187" t="s">
        <v>230</v>
      </c>
      <c r="F52" s="74">
        <v>1.6666666666666666E-2</v>
      </c>
      <c r="G52" s="72" t="s">
        <v>148</v>
      </c>
      <c r="H52" s="75" t="s">
        <v>199</v>
      </c>
      <c r="I52" s="73" t="s">
        <v>240</v>
      </c>
      <c r="J52" s="74">
        <v>1.6666666666666666E-2</v>
      </c>
    </row>
    <row r="53" spans="1:10" ht="30">
      <c r="A53" s="77" t="s">
        <v>212</v>
      </c>
      <c r="B53" s="78" t="s">
        <v>213</v>
      </c>
      <c r="C53" s="73" t="s">
        <v>54</v>
      </c>
      <c r="D53" s="74">
        <v>5.5555555555555558E-3</v>
      </c>
      <c r="E53" s="73" t="s">
        <v>229</v>
      </c>
      <c r="F53" s="74">
        <v>5.5555555555555558E-3</v>
      </c>
      <c r="G53" s="72" t="s">
        <v>155</v>
      </c>
      <c r="H53" s="72" t="s">
        <v>152</v>
      </c>
      <c r="I53" s="73" t="s">
        <v>49</v>
      </c>
      <c r="J53" s="74">
        <v>5.5555555555555558E-3</v>
      </c>
    </row>
    <row r="54" spans="1:10" ht="25.5">
      <c r="A54" s="72" t="s">
        <v>145</v>
      </c>
      <c r="B54" s="72" t="s">
        <v>79</v>
      </c>
      <c r="C54" s="73" t="s">
        <v>47</v>
      </c>
      <c r="D54" s="83" t="s">
        <v>131</v>
      </c>
      <c r="E54" s="73" t="s">
        <v>232</v>
      </c>
      <c r="F54" s="129" t="s">
        <v>188</v>
      </c>
      <c r="G54" s="73" t="s">
        <v>40</v>
      </c>
      <c r="H54" s="74">
        <v>1.4285714285714285E-2</v>
      </c>
      <c r="I54" s="73" t="s">
        <v>242</v>
      </c>
      <c r="J54" s="75" t="s">
        <v>80</v>
      </c>
    </row>
    <row r="55" spans="1:10" ht="31.5">
      <c r="A55" s="186" t="s">
        <v>208</v>
      </c>
      <c r="B55" s="74" t="s">
        <v>80</v>
      </c>
      <c r="C55" s="73" t="s">
        <v>41</v>
      </c>
      <c r="D55" s="74">
        <v>5.0000000000000001E-3</v>
      </c>
      <c r="E55" s="73" t="s">
        <v>210</v>
      </c>
      <c r="F55" s="74">
        <v>3.3333333333333333E-2</v>
      </c>
      <c r="G55" s="72" t="s">
        <v>156</v>
      </c>
      <c r="H55" s="72" t="s">
        <v>79</v>
      </c>
      <c r="I55" s="73" t="s">
        <v>243</v>
      </c>
      <c r="J55" s="75" t="s">
        <v>79</v>
      </c>
    </row>
    <row r="56" spans="1:10" ht="25.5">
      <c r="A56" s="73" t="s">
        <v>59</v>
      </c>
      <c r="B56" s="74">
        <v>5.5555555555555558E-3</v>
      </c>
      <c r="C56" s="73" t="s">
        <v>11</v>
      </c>
      <c r="D56" s="74">
        <v>3.3333333333333333E-2</v>
      </c>
      <c r="E56" s="73" t="s">
        <v>58</v>
      </c>
      <c r="F56" s="74">
        <v>7.6923076923076927E-3</v>
      </c>
      <c r="G56" s="73" t="s">
        <v>237</v>
      </c>
      <c r="H56" s="74">
        <v>5.5555555555555558E-3</v>
      </c>
      <c r="I56" s="73" t="s">
        <v>241</v>
      </c>
      <c r="J56" s="74">
        <v>5.5555555555555558E-3</v>
      </c>
    </row>
    <row r="57" spans="1:10">
      <c r="A57" s="73" t="s">
        <v>11</v>
      </c>
      <c r="B57" s="74">
        <v>3.3333333333333333E-2</v>
      </c>
      <c r="C57" s="73" t="s">
        <v>12</v>
      </c>
      <c r="D57" s="74">
        <v>2.8571428571428571E-2</v>
      </c>
      <c r="E57" s="73" t="s">
        <v>202</v>
      </c>
      <c r="F57" s="74">
        <v>5.5555555555555558E-3</v>
      </c>
      <c r="G57" s="73" t="s">
        <v>11</v>
      </c>
      <c r="H57" s="74">
        <v>3.3333333333333333E-2</v>
      </c>
      <c r="I57" s="73" t="s">
        <v>11</v>
      </c>
      <c r="J57" s="74">
        <v>3.3333333333333333E-2</v>
      </c>
    </row>
    <row r="58" spans="1:10">
      <c r="A58" s="73" t="s">
        <v>12</v>
      </c>
      <c r="B58" s="74">
        <v>2.8571428571428571E-2</v>
      </c>
      <c r="C58" s="73" t="s">
        <v>13</v>
      </c>
      <c r="D58" s="74"/>
      <c r="E58" s="73" t="s">
        <v>11</v>
      </c>
      <c r="F58" s="74">
        <v>3.3333333333333333E-2</v>
      </c>
      <c r="G58" s="73" t="s">
        <v>12</v>
      </c>
      <c r="H58" s="74">
        <v>2.8571428571428571E-2</v>
      </c>
      <c r="I58" s="73" t="s">
        <v>12</v>
      </c>
      <c r="J58" s="74">
        <v>2.8571428571428571E-2</v>
      </c>
    </row>
    <row r="59" spans="1:10">
      <c r="C59" s="83"/>
      <c r="D59" s="72"/>
      <c r="E59" s="73" t="s">
        <v>12</v>
      </c>
      <c r="F59" s="74">
        <v>2.8571428571428571E-2</v>
      </c>
      <c r="G59" s="73"/>
      <c r="H59" s="72"/>
    </row>
    <row r="60" spans="1:10">
      <c r="A60" s="73" t="s">
        <v>31</v>
      </c>
      <c r="B60" s="72"/>
      <c r="C60" s="73" t="s">
        <v>31</v>
      </c>
      <c r="D60" s="72"/>
      <c r="E60" s="73" t="s">
        <v>31</v>
      </c>
      <c r="F60" s="72"/>
      <c r="G60" s="73" t="s">
        <v>31</v>
      </c>
      <c r="H60" s="72"/>
      <c r="I60" s="73" t="s">
        <v>31</v>
      </c>
      <c r="J60" s="72"/>
    </row>
    <row r="61" spans="1:10">
      <c r="A61" s="73" t="s">
        <v>56</v>
      </c>
      <c r="B61" s="75" t="s">
        <v>78</v>
      </c>
      <c r="C61" s="73" t="s">
        <v>260</v>
      </c>
      <c r="D61" s="75" t="s">
        <v>199</v>
      </c>
      <c r="E61" s="73" t="s">
        <v>71</v>
      </c>
      <c r="F61" s="74">
        <v>1.4285714285714285E-2</v>
      </c>
      <c r="G61" s="73" t="s">
        <v>138</v>
      </c>
      <c r="H61" s="74">
        <v>0.01</v>
      </c>
      <c r="I61" s="72" t="s">
        <v>143</v>
      </c>
      <c r="J61" s="74">
        <v>1.2500000000000001E-2</v>
      </c>
    </row>
    <row r="62" spans="1:10" ht="15">
      <c r="A62" s="73" t="s">
        <v>215</v>
      </c>
      <c r="B62" s="75" t="s">
        <v>216</v>
      </c>
      <c r="C62" s="77" t="s">
        <v>223</v>
      </c>
      <c r="D62" s="78" t="s">
        <v>224</v>
      </c>
      <c r="E62" s="73" t="s">
        <v>236</v>
      </c>
      <c r="F62" s="79" t="s">
        <v>131</v>
      </c>
      <c r="G62" s="73" t="s">
        <v>157</v>
      </c>
      <c r="H62" s="74">
        <v>0.05</v>
      </c>
      <c r="I62" s="72" t="s">
        <v>149</v>
      </c>
      <c r="J62" s="74">
        <v>2.5000000000000001E-2</v>
      </c>
    </row>
    <row r="63" spans="1:10">
      <c r="A63" s="73" t="s">
        <v>236</v>
      </c>
      <c r="B63" s="79" t="s">
        <v>131</v>
      </c>
      <c r="C63" s="73" t="s">
        <v>11</v>
      </c>
      <c r="D63" s="74">
        <v>0.05</v>
      </c>
      <c r="E63" s="73" t="s">
        <v>14</v>
      </c>
      <c r="F63" s="72"/>
      <c r="G63" s="73" t="s">
        <v>45</v>
      </c>
      <c r="H63" s="79" t="s">
        <v>131</v>
      </c>
      <c r="I63" s="73" t="s">
        <v>11</v>
      </c>
      <c r="J63" s="74">
        <v>0.05</v>
      </c>
    </row>
    <row r="64" spans="1:10">
      <c r="A64" s="83"/>
      <c r="B64" s="83"/>
      <c r="C64" s="73" t="s">
        <v>225</v>
      </c>
      <c r="D64" s="74">
        <v>5.0000000000000001E-3</v>
      </c>
      <c r="E64" s="83"/>
      <c r="F64" s="83"/>
      <c r="G64" s="72"/>
      <c r="H64" s="72"/>
      <c r="I64" s="73" t="s">
        <v>236</v>
      </c>
      <c r="J64" s="79">
        <v>180</v>
      </c>
    </row>
    <row r="65" spans="1:10">
      <c r="A65" s="59"/>
      <c r="B65" s="59"/>
      <c r="C65" s="59"/>
      <c r="D65" s="59"/>
      <c r="G65" s="59"/>
      <c r="H65" s="59"/>
    </row>
    <row r="66" spans="1:10">
      <c r="A66" s="59"/>
      <c r="B66" s="59"/>
      <c r="C66" s="59"/>
      <c r="D66" s="59"/>
      <c r="E66" s="17"/>
      <c r="F66" s="62"/>
      <c r="G66" s="59"/>
      <c r="H66" s="59"/>
      <c r="I66" s="59"/>
      <c r="J66" s="59"/>
    </row>
    <row r="67" spans="1:10">
      <c r="A67" s="59"/>
      <c r="B67" s="59"/>
      <c r="C67" s="59"/>
      <c r="D67" s="59"/>
      <c r="E67" s="59"/>
      <c r="F67" s="59"/>
      <c r="G67" s="59"/>
      <c r="H67" s="59"/>
      <c r="I67" s="59"/>
      <c r="J67" s="59"/>
    </row>
    <row r="69" spans="1:10" ht="18.75">
      <c r="A69" s="128" t="s">
        <v>285</v>
      </c>
      <c r="B69" s="128"/>
      <c r="C69" s="128"/>
      <c r="D69" s="128"/>
      <c r="E69" s="128"/>
      <c r="F69" s="128"/>
      <c r="G69" s="128" t="s">
        <v>286</v>
      </c>
      <c r="H69" s="128"/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5"/>
  <sheetViews>
    <sheetView workbookViewId="0">
      <selection activeCell="H35" sqref="H35"/>
    </sheetView>
  </sheetViews>
  <sheetFormatPr defaultRowHeight="12.75"/>
  <cols>
    <col min="1" max="1" width="10.28515625" customWidth="1"/>
    <col min="2" max="2" width="8" customWidth="1"/>
    <col min="5" max="5" width="7.7109375" customWidth="1"/>
  </cols>
  <sheetData>
    <row r="4" spans="1:12">
      <c r="B4" t="s">
        <v>283</v>
      </c>
    </row>
    <row r="5" spans="1:12">
      <c r="B5" t="s">
        <v>287</v>
      </c>
    </row>
    <row r="6" spans="1:12">
      <c r="A6" s="5"/>
      <c r="B6" s="223" t="s">
        <v>160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</row>
    <row r="7" spans="1:12" ht="15">
      <c r="A7" s="5"/>
      <c r="B7" s="134" t="s">
        <v>161</v>
      </c>
      <c r="C7" s="134" t="s">
        <v>162</v>
      </c>
      <c r="D7" s="134" t="s">
        <v>163</v>
      </c>
      <c r="E7" s="134" t="s">
        <v>6</v>
      </c>
      <c r="F7" s="134" t="s">
        <v>164</v>
      </c>
      <c r="G7" s="134" t="s">
        <v>165</v>
      </c>
      <c r="H7" s="134" t="s">
        <v>166</v>
      </c>
      <c r="I7" s="134" t="s">
        <v>167</v>
      </c>
      <c r="J7" s="134" t="s">
        <v>168</v>
      </c>
      <c r="K7" s="134" t="s">
        <v>169</v>
      </c>
      <c r="L7" s="134" t="s">
        <v>170</v>
      </c>
    </row>
    <row r="8" spans="1:12">
      <c r="A8" s="5" t="s">
        <v>85</v>
      </c>
      <c r="B8" s="7">
        <f>меню!I35</f>
        <v>0.66749999999999998</v>
      </c>
      <c r="C8" s="7">
        <f>меню!J35</f>
        <v>0.73860000000000015</v>
      </c>
      <c r="D8" s="7">
        <f>меню!K35</f>
        <v>378.03999999999996</v>
      </c>
      <c r="E8" s="7">
        <f>меню!L35</f>
        <v>37.265000000000001</v>
      </c>
      <c r="F8" s="7">
        <f>меню!M35</f>
        <v>653.44749999999999</v>
      </c>
      <c r="G8" s="7">
        <f>меню!N35</f>
        <v>154.69499999999999</v>
      </c>
      <c r="H8" s="7">
        <f>меню!O35</f>
        <v>600.36</v>
      </c>
      <c r="I8" s="7">
        <f>меню!P35</f>
        <v>7.4610000000000012</v>
      </c>
      <c r="J8" s="7">
        <f>меню!Q35</f>
        <v>8.3850000000000008E-2</v>
      </c>
      <c r="K8" s="7">
        <f>меню!R35</f>
        <v>1.5800000000000002E-2</v>
      </c>
      <c r="L8" s="7">
        <f>меню!S35</f>
        <v>1.5090000000000001</v>
      </c>
    </row>
    <row r="9" spans="1:12">
      <c r="A9" s="5" t="s">
        <v>86</v>
      </c>
      <c r="B9" s="7">
        <f>меню!I60</f>
        <v>0.67706666666666671</v>
      </c>
      <c r="C9" s="7">
        <f>меню!J60</f>
        <v>0.77349999999999997</v>
      </c>
      <c r="D9" s="7">
        <f>меню!K60</f>
        <v>376.31866666666667</v>
      </c>
      <c r="E9" s="7">
        <f>меню!L60</f>
        <v>37.786000000000001</v>
      </c>
      <c r="F9" s="7">
        <f>меню!M60</f>
        <v>677.95666666666671</v>
      </c>
      <c r="G9" s="7">
        <f>меню!N60</f>
        <v>150.6166666666667</v>
      </c>
      <c r="H9" s="7">
        <f>меню!O60</f>
        <v>592.58199999999999</v>
      </c>
      <c r="I9" s="7">
        <f>меню!P60</f>
        <v>7.4753333333333334</v>
      </c>
      <c r="J9" s="7">
        <f>меню!Q60</f>
        <v>7.400000000000001E-2</v>
      </c>
      <c r="K9" s="7">
        <f>меню!R60</f>
        <v>1.6199999999999999E-2</v>
      </c>
      <c r="L9" s="7">
        <f>меню!S60</f>
        <v>1.4830000000000001</v>
      </c>
    </row>
    <row r="10" spans="1:12">
      <c r="A10" s="5" t="s">
        <v>87</v>
      </c>
      <c r="B10" s="7">
        <f>меню!I84</f>
        <v>0.66050000000000009</v>
      </c>
      <c r="C10" s="7">
        <f>меню!J84</f>
        <v>0.74249999999999994</v>
      </c>
      <c r="D10" s="7">
        <f>меню!K84</f>
        <v>373.99666666666667</v>
      </c>
      <c r="E10" s="7">
        <f>меню!L84</f>
        <v>37.5</v>
      </c>
      <c r="F10" s="7">
        <f>меню!M84</f>
        <v>676.81999999999994</v>
      </c>
      <c r="G10" s="7">
        <f>меню!N84</f>
        <v>155.50000000000003</v>
      </c>
      <c r="H10" s="7">
        <f>меню!O84</f>
        <v>601.66999999999996</v>
      </c>
      <c r="I10" s="7">
        <f>меню!P84</f>
        <v>7.3016666666666667</v>
      </c>
      <c r="J10" s="7">
        <f>меню!Q84</f>
        <v>7.7000000000000013E-2</v>
      </c>
      <c r="K10" s="7">
        <f>меню!R84</f>
        <v>1.5000000000000001E-2</v>
      </c>
      <c r="L10" s="7">
        <f>меню!S84</f>
        <v>1.5100000000000002</v>
      </c>
    </row>
    <row r="11" spans="1:12">
      <c r="A11" s="5" t="s">
        <v>88</v>
      </c>
      <c r="B11" s="7">
        <f>меню!I108</f>
        <v>0.66636666666666677</v>
      </c>
      <c r="C11" s="7">
        <f>меню!J108</f>
        <v>0.75150000000000006</v>
      </c>
      <c r="D11" s="7">
        <f>меню!K108</f>
        <v>374.55266666666671</v>
      </c>
      <c r="E11" s="7">
        <f>меню!L108</f>
        <v>35.5</v>
      </c>
      <c r="F11" s="7">
        <f>меню!M108</f>
        <v>703</v>
      </c>
      <c r="G11" s="7">
        <f>меню!N108</f>
        <v>146.47999999999999</v>
      </c>
      <c r="H11" s="7">
        <f>меню!O108</f>
        <v>602.97</v>
      </c>
      <c r="I11" s="7">
        <f>меню!P108</f>
        <v>7.5416666666666661</v>
      </c>
      <c r="J11" s="7">
        <f>меню!Q108</f>
        <v>7.1000000000000008E-2</v>
      </c>
      <c r="K11" s="7">
        <f>меню!R108</f>
        <v>1.35E-2</v>
      </c>
      <c r="L11" s="7">
        <f>меню!S108</f>
        <v>1.5620000000000001</v>
      </c>
    </row>
    <row r="12" spans="1:12">
      <c r="A12" s="5" t="s">
        <v>89</v>
      </c>
      <c r="B12" s="7">
        <f>меню!I132</f>
        <v>0.68916666666666671</v>
      </c>
      <c r="C12" s="7">
        <f>меню!J132</f>
        <v>0.74700000000000011</v>
      </c>
      <c r="D12" s="7">
        <f>меню!K132</f>
        <v>376.32</v>
      </c>
      <c r="E12" s="7">
        <f>меню!L132</f>
        <v>37.5</v>
      </c>
      <c r="F12" s="7">
        <f>меню!M132</f>
        <v>674.0916666666667</v>
      </c>
      <c r="G12" s="7">
        <f>меню!N132</f>
        <v>145.27916666666667</v>
      </c>
      <c r="H12" s="7">
        <f>меню!O132</f>
        <v>605.03750000000002</v>
      </c>
      <c r="I12" s="7">
        <f>меню!P132</f>
        <v>7.6475</v>
      </c>
      <c r="J12" s="7">
        <f>меню!Q132</f>
        <v>7.5000000000000011E-2</v>
      </c>
      <c r="K12" s="7">
        <f>меню!R132</f>
        <v>1.3933333333333334E-2</v>
      </c>
      <c r="L12" s="7">
        <f>меню!S132</f>
        <v>1.4813333333333332</v>
      </c>
    </row>
    <row r="13" spans="1:12">
      <c r="A13" s="5" t="s">
        <v>90</v>
      </c>
      <c r="B13" s="7">
        <f>меню!I157</f>
        <v>0.67166666666666675</v>
      </c>
      <c r="C13" s="7">
        <f>меню!J157</f>
        <v>0.75</v>
      </c>
      <c r="D13" s="7">
        <f>меню!K157</f>
        <v>375.90049999999997</v>
      </c>
      <c r="E13" s="7">
        <f>меню!L157</f>
        <v>37.500000000000007</v>
      </c>
      <c r="F13" s="7">
        <f>меню!M157</f>
        <v>675.01166666666666</v>
      </c>
      <c r="G13" s="7">
        <f>меню!N157</f>
        <v>148.24916666666667</v>
      </c>
      <c r="H13" s="7">
        <f>меню!O157</f>
        <v>590.26499999999999</v>
      </c>
      <c r="I13" s="7">
        <f>меню!P157</f>
        <v>7.3208333333333329</v>
      </c>
      <c r="J13" s="7">
        <f>меню!Q157</f>
        <v>7.0999999999999994E-2</v>
      </c>
      <c r="K13" s="7">
        <f>меню!R157</f>
        <v>1.5300000000000001E-2</v>
      </c>
      <c r="L13" s="7">
        <f>меню!S157</f>
        <v>1.4672499999999999</v>
      </c>
    </row>
    <row r="14" spans="1:12">
      <c r="A14" s="5" t="s">
        <v>91</v>
      </c>
      <c r="B14" s="7">
        <f>меню!I182</f>
        <v>0.6695000000000001</v>
      </c>
      <c r="C14" s="7">
        <f>меню!J182</f>
        <v>0.74816666666666676</v>
      </c>
      <c r="D14" s="7">
        <f>меню!K182</f>
        <v>375.20666666666671</v>
      </c>
      <c r="E14" s="7">
        <f>меню!L182</f>
        <v>38.353333333333332</v>
      </c>
      <c r="F14" s="7">
        <f>меню!M182</f>
        <v>674.29666666666662</v>
      </c>
      <c r="G14" s="7">
        <f>меню!N182</f>
        <v>150.41</v>
      </c>
      <c r="H14" s="7">
        <f>меню!O182</f>
        <v>600.41</v>
      </c>
      <c r="I14" s="7">
        <f>меню!P182</f>
        <v>7.6438888888888901</v>
      </c>
      <c r="J14" s="7">
        <f>меню!Q182</f>
        <v>7.6000000000000012E-2</v>
      </c>
      <c r="K14" s="7">
        <f>меню!R182</f>
        <v>1.5333333333333334E-2</v>
      </c>
      <c r="L14" s="7">
        <f>меню!S182</f>
        <v>1.5033333333333334</v>
      </c>
    </row>
    <row r="15" spans="1:12">
      <c r="A15" s="5" t="s">
        <v>92</v>
      </c>
      <c r="B15" s="7">
        <f>меню!I206</f>
        <v>0.67016666666666669</v>
      </c>
      <c r="C15" s="7">
        <f>меню!J206</f>
        <v>0.75149999999999995</v>
      </c>
      <c r="D15" s="7">
        <f>меню!K206</f>
        <v>371.17666666666662</v>
      </c>
      <c r="E15" s="7">
        <f>меню!L206</f>
        <v>38.844000000000001</v>
      </c>
      <c r="F15" s="7">
        <f>меню!M206</f>
        <v>653.92166666666662</v>
      </c>
      <c r="G15" s="7">
        <f>меню!N206</f>
        <v>151.29916666666668</v>
      </c>
      <c r="H15" s="7">
        <f>меню!O206</f>
        <v>600.68749999999989</v>
      </c>
      <c r="I15" s="7">
        <f>меню!P206</f>
        <v>7.5678333333333327</v>
      </c>
      <c r="J15" s="7">
        <f>меню!Q206</f>
        <v>7.2000000000000008E-2</v>
      </c>
      <c r="K15" s="7">
        <f>меню!R206</f>
        <v>1.4900000000000002E-2</v>
      </c>
      <c r="L15" s="7">
        <f>меню!S206</f>
        <v>1.42825</v>
      </c>
    </row>
    <row r="16" spans="1:12">
      <c r="A16" s="5" t="s">
        <v>93</v>
      </c>
      <c r="B16" s="7">
        <f>меню!I230</f>
        <v>0.66610000000000003</v>
      </c>
      <c r="C16" s="7">
        <f>меню!J230</f>
        <v>0.75716666666666665</v>
      </c>
      <c r="D16" s="7">
        <f>меню!K230</f>
        <v>373.16066666666666</v>
      </c>
      <c r="E16" s="7">
        <f>меню!L230</f>
        <v>36.905333333333331</v>
      </c>
      <c r="F16" s="7">
        <f>меню!M230</f>
        <v>653.00466666666671</v>
      </c>
      <c r="G16" s="7">
        <f>меню!N230</f>
        <v>147.5385</v>
      </c>
      <c r="H16" s="7">
        <f>меню!O230</f>
        <v>594.57749999999987</v>
      </c>
      <c r="I16" s="7">
        <f>меню!P230</f>
        <v>7.5727222222222217</v>
      </c>
      <c r="J16" s="7">
        <f>меню!Q230</f>
        <v>7.6200000000000004E-2</v>
      </c>
      <c r="K16" s="7">
        <f>меню!R230</f>
        <v>1.5599999999999999E-2</v>
      </c>
      <c r="L16" s="7">
        <f>меню!S230</f>
        <v>1.5256500000000002</v>
      </c>
    </row>
    <row r="17" spans="1:12">
      <c r="A17" s="5" t="s">
        <v>94</v>
      </c>
      <c r="B17" s="7">
        <f>меню!I256</f>
        <v>0.67416666666666669</v>
      </c>
      <c r="C17" s="7">
        <f>меню!J256</f>
        <v>0.76990000000000003</v>
      </c>
      <c r="D17" s="7">
        <f>меню!K256</f>
        <v>375.32666666666671</v>
      </c>
      <c r="E17" s="7">
        <f>меню!L256</f>
        <v>37.862000000000002</v>
      </c>
      <c r="F17" s="7">
        <f>меню!M256</f>
        <v>708.72166666666669</v>
      </c>
      <c r="G17" s="7">
        <f>меню!N256</f>
        <v>150.01916666666668</v>
      </c>
      <c r="H17" s="7">
        <f>меню!O256</f>
        <v>611.4375</v>
      </c>
      <c r="I17" s="7">
        <f>меню!P256</f>
        <v>7.4675000000000002</v>
      </c>
      <c r="J17" s="7">
        <f>меню!Q256</f>
        <v>7.5000000000000011E-2</v>
      </c>
      <c r="K17" s="7">
        <f>меню!R256</f>
        <v>1.4633333333333333E-2</v>
      </c>
      <c r="L17" s="7">
        <f>меню!S256</f>
        <v>1.5283333333333333</v>
      </c>
    </row>
    <row r="18" spans="1:12" ht="25.5">
      <c r="A18" s="135" t="s">
        <v>288</v>
      </c>
      <c r="B18" s="7">
        <f t="shared" ref="B18:L18" si="0">SUM(B8:B17)</f>
        <v>6.7122000000000011</v>
      </c>
      <c r="C18" s="7">
        <f t="shared" si="0"/>
        <v>7.5298333333333334</v>
      </c>
      <c r="D18" s="7">
        <f t="shared" si="0"/>
        <v>3749.999166666667</v>
      </c>
      <c r="E18" s="7">
        <f t="shared" si="0"/>
        <v>375.01566666666668</v>
      </c>
      <c r="F18" s="7">
        <f t="shared" si="0"/>
        <v>6750.2721666666666</v>
      </c>
      <c r="G18" s="7">
        <f t="shared" si="0"/>
        <v>1500.0868333333335</v>
      </c>
      <c r="H18" s="7">
        <f t="shared" si="0"/>
        <v>5999.9969999999994</v>
      </c>
      <c r="I18" s="7">
        <f t="shared" si="0"/>
        <v>74.999944444444438</v>
      </c>
      <c r="J18" s="7">
        <f t="shared" si="0"/>
        <v>0.75105000000000022</v>
      </c>
      <c r="K18" s="7">
        <f t="shared" si="0"/>
        <v>0.1502</v>
      </c>
      <c r="L18" s="7">
        <f t="shared" si="0"/>
        <v>14.998150000000003</v>
      </c>
    </row>
    <row r="19" spans="1:12" ht="25.5">
      <c r="A19" s="127" t="s">
        <v>284</v>
      </c>
      <c r="B19" s="7">
        <f>B18/10</f>
        <v>0.67122000000000015</v>
      </c>
      <c r="C19" s="7">
        <f t="shared" ref="C19:L19" si="1">C18/10</f>
        <v>0.75298333333333334</v>
      </c>
      <c r="D19" s="7">
        <f t="shared" si="1"/>
        <v>374.99991666666671</v>
      </c>
      <c r="E19" s="7">
        <f t="shared" si="1"/>
        <v>37.501566666666669</v>
      </c>
      <c r="F19" s="7">
        <f t="shared" si="1"/>
        <v>675.02721666666662</v>
      </c>
      <c r="G19" s="7">
        <f t="shared" si="1"/>
        <v>150.00868333333335</v>
      </c>
      <c r="H19" s="7">
        <f t="shared" si="1"/>
        <v>599.99969999999996</v>
      </c>
      <c r="I19" s="7">
        <f t="shared" si="1"/>
        <v>7.499994444444444</v>
      </c>
      <c r="J19" s="137">
        <f t="shared" si="1"/>
        <v>7.5105000000000019E-2</v>
      </c>
      <c r="K19" s="137">
        <f t="shared" si="1"/>
        <v>1.502E-2</v>
      </c>
      <c r="L19" s="7">
        <f t="shared" si="1"/>
        <v>1.4998150000000003</v>
      </c>
    </row>
    <row r="22" spans="1:12" ht="18.75">
      <c r="A22" s="128" t="s">
        <v>285</v>
      </c>
      <c r="B22" s="128"/>
      <c r="C22" s="128"/>
      <c r="D22" s="128"/>
      <c r="E22" s="128"/>
      <c r="F22" s="128"/>
      <c r="G22" s="128" t="s">
        <v>292</v>
      </c>
      <c r="H22" s="128"/>
    </row>
    <row r="25" spans="1:12">
      <c r="B25" s="183"/>
      <c r="C25" s="183"/>
      <c r="D25" s="183"/>
      <c r="E25" s="183"/>
      <c r="F25" s="183"/>
      <c r="G25" s="184"/>
      <c r="H25" s="183"/>
      <c r="I25" s="183"/>
      <c r="J25" s="183"/>
      <c r="K25" s="183"/>
      <c r="L25" s="183"/>
    </row>
  </sheetData>
  <mergeCells count="2">
    <mergeCell ref="B6:E6"/>
    <mergeCell ref="F6:L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32"/>
  <sheetViews>
    <sheetView workbookViewId="0">
      <selection activeCell="I41" sqref="I41"/>
    </sheetView>
  </sheetViews>
  <sheetFormatPr defaultRowHeight="12.75"/>
  <cols>
    <col min="2" max="2" width="11.5703125" customWidth="1"/>
    <col min="3" max="3" width="10.140625" customWidth="1"/>
    <col min="4" max="4" width="6.5703125" bestFit="1" customWidth="1"/>
    <col min="5" max="5" width="12.5703125" customWidth="1"/>
    <col min="6" max="6" width="6.5703125" bestFit="1" customWidth="1"/>
    <col min="7" max="7" width="10.140625" customWidth="1"/>
    <col min="8" max="8" width="9.28515625" customWidth="1"/>
    <col min="9" max="10" width="14.140625" customWidth="1"/>
    <col min="11" max="12" width="14" customWidth="1"/>
  </cols>
  <sheetData>
    <row r="6" spans="1:12">
      <c r="D6" s="11" t="s">
        <v>98</v>
      </c>
      <c r="F6" s="11" t="s">
        <v>98</v>
      </c>
      <c r="H6" s="11" t="s">
        <v>98</v>
      </c>
      <c r="J6" s="11" t="s">
        <v>98</v>
      </c>
      <c r="L6" s="11" t="s">
        <v>98</v>
      </c>
    </row>
    <row r="7" spans="1:12">
      <c r="A7" s="5"/>
      <c r="B7" s="7" t="s">
        <v>22</v>
      </c>
      <c r="C7" s="7" t="s">
        <v>7</v>
      </c>
      <c r="D7" s="7"/>
      <c r="E7" s="7"/>
      <c r="F7" s="7"/>
      <c r="G7" s="7"/>
      <c r="H7" s="7"/>
      <c r="I7" s="7" t="s">
        <v>5</v>
      </c>
      <c r="J7" s="7"/>
      <c r="K7" s="7" t="s">
        <v>27</v>
      </c>
      <c r="L7" s="7"/>
    </row>
    <row r="8" spans="1:12">
      <c r="A8" s="5"/>
      <c r="B8" s="7"/>
      <c r="C8" s="7" t="s">
        <v>0</v>
      </c>
      <c r="D8" s="7">
        <v>40.5</v>
      </c>
      <c r="E8" s="7" t="s">
        <v>1</v>
      </c>
      <c r="F8" s="7">
        <v>45</v>
      </c>
      <c r="G8" s="7" t="s">
        <v>2</v>
      </c>
      <c r="H8" s="7">
        <v>196</v>
      </c>
      <c r="I8" s="7"/>
      <c r="J8" s="7">
        <v>1350</v>
      </c>
      <c r="K8" s="7" t="s">
        <v>6</v>
      </c>
      <c r="L8" s="7">
        <v>37.5</v>
      </c>
    </row>
    <row r="9" spans="1:12">
      <c r="A9" s="5"/>
      <c r="B9" s="7">
        <v>1</v>
      </c>
      <c r="C9" s="7">
        <v>39.993333333333339</v>
      </c>
      <c r="D9" s="7">
        <f>C9*100/D8</f>
        <v>98.748971193415656</v>
      </c>
      <c r="E9" s="7">
        <v>44.645000000000003</v>
      </c>
      <c r="F9" s="7">
        <f>E9*100/F8</f>
        <v>99.211111111111109</v>
      </c>
      <c r="G9" s="7">
        <v>198.715</v>
      </c>
      <c r="H9" s="7">
        <f>G9*100/H8</f>
        <v>101.38520408163265</v>
      </c>
      <c r="I9" s="7">
        <v>1375.0050000000001</v>
      </c>
      <c r="J9" s="7">
        <f>I9*100/J8</f>
        <v>101.85222222222222</v>
      </c>
      <c r="K9" s="7">
        <v>37.265000000000001</v>
      </c>
      <c r="L9" s="7">
        <f>K9*100/L8</f>
        <v>99.373333333333335</v>
      </c>
    </row>
    <row r="10" spans="1:12">
      <c r="A10" s="5"/>
      <c r="B10" s="7">
        <v>2</v>
      </c>
      <c r="C10" s="7">
        <v>41.365000000000002</v>
      </c>
      <c r="D10" s="7">
        <f>C10*100/D8</f>
        <v>102.1358024691358</v>
      </c>
      <c r="E10" s="7">
        <v>45.82</v>
      </c>
      <c r="F10" s="7">
        <f>E10*100/F8</f>
        <v>101.82222222222222</v>
      </c>
      <c r="G10" s="7">
        <v>205.70499999999998</v>
      </c>
      <c r="H10" s="7">
        <f>G10*100/H8</f>
        <v>104.95153061224489</v>
      </c>
      <c r="I10" s="7">
        <v>1374.2250000000001</v>
      </c>
      <c r="J10" s="7">
        <f>I10*100/J8</f>
        <v>101.79444444444445</v>
      </c>
      <c r="K10" s="7">
        <v>37.786000000000001</v>
      </c>
      <c r="L10" s="7">
        <f>K10*100/L8</f>
        <v>100.76266666666668</v>
      </c>
    </row>
    <row r="11" spans="1:12">
      <c r="A11" s="5"/>
      <c r="B11" s="7">
        <v>3</v>
      </c>
      <c r="C11" s="131">
        <v>39.72</v>
      </c>
      <c r="D11" s="131">
        <f>C11*100/D8</f>
        <v>98.074074074074076</v>
      </c>
      <c r="E11" s="131">
        <v>45.53</v>
      </c>
      <c r="F11" s="131">
        <f>E11*100/F8</f>
        <v>101.17777777777778</v>
      </c>
      <c r="G11" s="131">
        <v>192.3</v>
      </c>
      <c r="H11" s="131">
        <f>G11*100/H8</f>
        <v>98.112244897959187</v>
      </c>
      <c r="I11" s="131">
        <v>1307.25</v>
      </c>
      <c r="J11" s="131">
        <f>I11*100/J8</f>
        <v>96.833333333333329</v>
      </c>
      <c r="K11" s="131">
        <v>38.54</v>
      </c>
      <c r="L11" s="7">
        <f>K11*100/L8</f>
        <v>102.77333333333333</v>
      </c>
    </row>
    <row r="12" spans="1:12">
      <c r="A12" s="5"/>
      <c r="B12" s="7">
        <v>4</v>
      </c>
      <c r="C12" s="7">
        <v>41.138666666666666</v>
      </c>
      <c r="D12" s="7">
        <f>C12*100/D8</f>
        <v>101.57695473251029</v>
      </c>
      <c r="E12" s="7">
        <v>46.49</v>
      </c>
      <c r="F12" s="7">
        <f>E12*100/F8</f>
        <v>103.31111111111112</v>
      </c>
      <c r="G12" s="7">
        <v>191.36666666666667</v>
      </c>
      <c r="H12" s="7">
        <f>G12*100/H8</f>
        <v>97.636054421768719</v>
      </c>
      <c r="I12" s="7">
        <v>1356.15</v>
      </c>
      <c r="J12" s="7">
        <f>I12*100/J8</f>
        <v>100.45555555555555</v>
      </c>
      <c r="K12" s="7">
        <v>36.1</v>
      </c>
      <c r="L12" s="7">
        <f>K12*100/L8</f>
        <v>96.266666666666666</v>
      </c>
    </row>
    <row r="13" spans="1:12">
      <c r="A13" s="5"/>
      <c r="B13" s="131">
        <v>5</v>
      </c>
      <c r="C13" s="131">
        <v>40.36</v>
      </c>
      <c r="D13" s="131">
        <f>C13*100/D8</f>
        <v>99.654320987654316</v>
      </c>
      <c r="E13" s="131">
        <v>44.241666666666667</v>
      </c>
      <c r="F13" s="131">
        <f>E13*100/F8</f>
        <v>98.314814814814824</v>
      </c>
      <c r="G13" s="131">
        <v>189.52583333333334</v>
      </c>
      <c r="H13" s="131">
        <f>G13*100/H8</f>
        <v>96.696853741496597</v>
      </c>
      <c r="I13" s="131">
        <v>1349.9366666666665</v>
      </c>
      <c r="J13" s="131">
        <f>I13*100/J8</f>
        <v>99.995308641975299</v>
      </c>
      <c r="K13" s="7">
        <v>37.56</v>
      </c>
      <c r="L13" s="7">
        <f>K13*100/L8</f>
        <v>100.16</v>
      </c>
    </row>
    <row r="14" spans="1:12">
      <c r="A14" s="5"/>
      <c r="B14" s="7">
        <v>6</v>
      </c>
      <c r="C14" s="130">
        <v>40.435000000000002</v>
      </c>
      <c r="D14" s="130">
        <f>C14*100/D8</f>
        <v>99.839506172839506</v>
      </c>
      <c r="E14" s="132">
        <v>45.99</v>
      </c>
      <c r="F14" s="7">
        <f>E14*100/F8</f>
        <v>102.2</v>
      </c>
      <c r="G14" s="132">
        <v>202.67666666666668</v>
      </c>
      <c r="H14" s="132">
        <f>G14*100/H8</f>
        <v>103.40646258503402</v>
      </c>
      <c r="I14" s="7">
        <v>1376.4</v>
      </c>
      <c r="J14" s="7">
        <f>I14*100/J8</f>
        <v>101.95555555555555</v>
      </c>
      <c r="K14" s="7">
        <v>36.200000000000003</v>
      </c>
      <c r="L14" s="7">
        <f>K14*100/L8</f>
        <v>96.533333333333346</v>
      </c>
    </row>
    <row r="15" spans="1:12">
      <c r="A15" s="5"/>
      <c r="B15" s="7">
        <v>7</v>
      </c>
      <c r="C15" s="7">
        <v>39.748888888888885</v>
      </c>
      <c r="D15" s="7">
        <f>C15*100/D8</f>
        <v>98.145404663923173</v>
      </c>
      <c r="E15" s="132">
        <v>43.25</v>
      </c>
      <c r="F15" s="7">
        <f>E15*100/F8</f>
        <v>96.111111111111114</v>
      </c>
      <c r="G15" s="7">
        <v>198.73444444444445</v>
      </c>
      <c r="H15" s="7">
        <f>G15*100/H8</f>
        <v>101.3951247165533</v>
      </c>
      <c r="I15" s="7">
        <v>1311.06</v>
      </c>
      <c r="J15" s="7">
        <f>I15*100/J8</f>
        <v>97.115555555555559</v>
      </c>
      <c r="K15" s="7">
        <v>35.853333333333332</v>
      </c>
      <c r="L15" s="7">
        <f>K15*100/L8</f>
        <v>95.608888888888885</v>
      </c>
    </row>
    <row r="16" spans="1:12">
      <c r="A16" s="133"/>
      <c r="B16" s="131">
        <v>8</v>
      </c>
      <c r="C16" s="131">
        <v>39.575000000000003</v>
      </c>
      <c r="D16" s="131">
        <f>C16*100/D8</f>
        <v>97.716049382716065</v>
      </c>
      <c r="E16" s="131">
        <v>43.701666666666668</v>
      </c>
      <c r="F16" s="131">
        <f>E16*100/F8</f>
        <v>97.114814814814821</v>
      </c>
      <c r="G16" s="131">
        <v>192.06</v>
      </c>
      <c r="H16" s="131">
        <f>G16*100/H8</f>
        <v>97.989795918367349</v>
      </c>
      <c r="I16" s="131">
        <v>1325.2616666666668</v>
      </c>
      <c r="J16" s="131">
        <f>I16*100/J8</f>
        <v>98.167530864197545</v>
      </c>
      <c r="K16" s="131">
        <v>37.634</v>
      </c>
      <c r="L16" s="131">
        <f>K16*100/L8</f>
        <v>100.35733333333333</v>
      </c>
    </row>
    <row r="17" spans="1:12">
      <c r="A17" s="5"/>
      <c r="B17" s="7">
        <v>9</v>
      </c>
      <c r="C17" s="130">
        <v>41.01</v>
      </c>
      <c r="D17" s="130">
        <f>C17*100/D8</f>
        <v>101.25925925925925</v>
      </c>
      <c r="E17" s="7">
        <v>44.09</v>
      </c>
      <c r="F17" s="7">
        <f>E17*100/F8</f>
        <v>97.977777777777774</v>
      </c>
      <c r="G17" s="7">
        <v>191.85583333333335</v>
      </c>
      <c r="H17" s="7">
        <f>G17*100/H8</f>
        <v>97.885629251700692</v>
      </c>
      <c r="I17" s="7">
        <v>1349.8156666666666</v>
      </c>
      <c r="J17" s="7">
        <f>I17*100/J8</f>
        <v>99.986345679012331</v>
      </c>
      <c r="K17" s="7">
        <v>37.334333333333333</v>
      </c>
      <c r="L17" s="7">
        <f>K17*100/L8</f>
        <v>99.558222222222227</v>
      </c>
    </row>
    <row r="18" spans="1:12">
      <c r="A18" s="5"/>
      <c r="B18" s="7">
        <v>10</v>
      </c>
      <c r="C18" s="130">
        <v>41.651666666666664</v>
      </c>
      <c r="D18" s="130">
        <f>C18*100/D8</f>
        <v>102.84362139917694</v>
      </c>
      <c r="E18" s="7">
        <v>46.221333333333334</v>
      </c>
      <c r="F18" s="7">
        <f>E18*100/F8</f>
        <v>102.71407407407408</v>
      </c>
      <c r="G18" s="7">
        <v>197.05583333333334</v>
      </c>
      <c r="H18" s="7">
        <f>G18*100/H8</f>
        <v>100.53869047619048</v>
      </c>
      <c r="I18" s="7">
        <v>1374.8520000000001</v>
      </c>
      <c r="J18" s="7">
        <f>I18*100/J8</f>
        <v>101.8408888888889</v>
      </c>
      <c r="K18" s="7">
        <v>40.712000000000003</v>
      </c>
      <c r="L18" s="7">
        <f>K18*100/L8</f>
        <v>108.56533333333334</v>
      </c>
    </row>
    <row r="19" spans="1:12">
      <c r="A19" s="5"/>
      <c r="B19" s="7" t="s">
        <v>9</v>
      </c>
      <c r="C19" s="7">
        <f>SUM(C9:C18)</f>
        <v>404.99755555555549</v>
      </c>
      <c r="D19" s="7"/>
      <c r="E19" s="7">
        <f>SUM(E9:E18)</f>
        <v>449.97966666666667</v>
      </c>
      <c r="F19" s="7"/>
      <c r="G19" s="7">
        <f>SUM(G9:G18)</f>
        <v>1959.9952777777778</v>
      </c>
      <c r="H19" s="7"/>
      <c r="I19" s="7">
        <f>SUM(I9:I18)</f>
        <v>13499.956000000002</v>
      </c>
      <c r="J19" s="7"/>
      <c r="K19" s="7">
        <f>SUM(K9:K18)</f>
        <v>374.98466666666673</v>
      </c>
      <c r="L19" s="7"/>
    </row>
    <row r="20" spans="1:12">
      <c r="A20" s="5"/>
      <c r="B20" s="7" t="s">
        <v>23</v>
      </c>
      <c r="C20" s="7">
        <f>C19/10</f>
        <v>40.499755555555552</v>
      </c>
      <c r="D20" s="7">
        <f>C20*100/D8</f>
        <v>99.999396433470494</v>
      </c>
      <c r="E20" s="7">
        <f>E19/10</f>
        <v>44.99796666666667</v>
      </c>
      <c r="F20" s="7">
        <f>E20*100/F8</f>
        <v>99.995481481481491</v>
      </c>
      <c r="G20" s="7">
        <f>G19/10</f>
        <v>195.99952777777779</v>
      </c>
      <c r="H20" s="7">
        <f>G20*100/H8</f>
        <v>99.9997590702948</v>
      </c>
      <c r="I20" s="7">
        <f>I19/10</f>
        <v>1349.9956000000002</v>
      </c>
      <c r="J20" s="7">
        <f>I20*100/J8</f>
        <v>99.999674074074093</v>
      </c>
      <c r="K20" s="7">
        <f>K19/10</f>
        <v>37.498466666666673</v>
      </c>
      <c r="L20" s="7">
        <f>K20*100/L8</f>
        <v>99.995911111111127</v>
      </c>
    </row>
    <row r="21" spans="1:12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7" spans="1:12">
      <c r="H27" s="11" t="s">
        <v>218</v>
      </c>
    </row>
    <row r="28" spans="1:12">
      <c r="F28" s="11" t="s">
        <v>218</v>
      </c>
      <c r="H28" s="11" t="s">
        <v>218</v>
      </c>
      <c r="K28" s="11" t="s">
        <v>218</v>
      </c>
    </row>
    <row r="29" spans="1:12">
      <c r="E29" s="11" t="s">
        <v>218</v>
      </c>
      <c r="I29" s="11" t="s">
        <v>218</v>
      </c>
      <c r="K29" s="11" t="s">
        <v>218</v>
      </c>
    </row>
    <row r="30" spans="1:12">
      <c r="C30" s="93"/>
      <c r="D30" s="93"/>
    </row>
    <row r="32" spans="1:12">
      <c r="A32" s="11" t="s">
        <v>218</v>
      </c>
      <c r="G32" s="11"/>
      <c r="J32" s="11" t="s">
        <v>218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X38"/>
  <sheetViews>
    <sheetView topLeftCell="A7" workbookViewId="0">
      <selection activeCell="I36" sqref="I36"/>
    </sheetView>
  </sheetViews>
  <sheetFormatPr defaultRowHeight="12.75"/>
  <cols>
    <col min="2" max="2" width="8.140625" customWidth="1"/>
    <col min="3" max="3" width="7.85546875" customWidth="1"/>
    <col min="4" max="5" width="7.42578125" customWidth="1"/>
    <col min="6" max="6" width="6.42578125" customWidth="1"/>
    <col min="7" max="7" width="8.28515625" customWidth="1"/>
    <col min="8" max="8" width="7" customWidth="1"/>
    <col min="9" max="9" width="6.42578125" customWidth="1"/>
    <col min="10" max="10" width="6.7109375" customWidth="1"/>
  </cols>
  <sheetData>
    <row r="7" spans="2:24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2:24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24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2:24">
      <c r="B10" s="12"/>
      <c r="C10" s="12" t="s">
        <v>283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2:24">
      <c r="B11" s="12"/>
      <c r="C11" s="12" t="s">
        <v>287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2:24">
      <c r="B12" s="12"/>
      <c r="C12" s="12" t="s">
        <v>160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2:24">
      <c r="B13" s="12"/>
      <c r="C13" s="12" t="s">
        <v>161</v>
      </c>
      <c r="D13" s="160" t="s">
        <v>98</v>
      </c>
      <c r="E13" s="12" t="s">
        <v>162</v>
      </c>
      <c r="F13" s="160" t="s">
        <v>98</v>
      </c>
      <c r="G13" s="12" t="s">
        <v>163</v>
      </c>
      <c r="H13" s="160" t="s">
        <v>98</v>
      </c>
      <c r="I13" s="160" t="s">
        <v>6</v>
      </c>
      <c r="J13" s="160" t="s">
        <v>98</v>
      </c>
      <c r="K13" s="12" t="s">
        <v>164</v>
      </c>
      <c r="L13" s="160" t="s">
        <v>98</v>
      </c>
      <c r="M13" s="12" t="s">
        <v>165</v>
      </c>
      <c r="N13" s="160" t="s">
        <v>98</v>
      </c>
      <c r="O13" s="12" t="s">
        <v>166</v>
      </c>
      <c r="P13" s="160" t="s">
        <v>98</v>
      </c>
      <c r="Q13" s="12" t="s">
        <v>167</v>
      </c>
      <c r="R13" s="160" t="s">
        <v>98</v>
      </c>
      <c r="S13" s="12" t="s">
        <v>168</v>
      </c>
      <c r="T13" s="160" t="s">
        <v>98</v>
      </c>
      <c r="U13" s="12" t="s">
        <v>169</v>
      </c>
      <c r="V13" s="160" t="s">
        <v>98</v>
      </c>
      <c r="W13" s="12" t="s">
        <v>170</v>
      </c>
      <c r="X13" s="160" t="s">
        <v>98</v>
      </c>
    </row>
    <row r="14" spans="2:24">
      <c r="B14" s="12" t="s">
        <v>85</v>
      </c>
      <c r="C14" s="12">
        <v>0.67</v>
      </c>
      <c r="D14" s="12">
        <f>C14*100/C31</f>
        <v>100</v>
      </c>
      <c r="E14" s="12">
        <v>0.74</v>
      </c>
      <c r="F14" s="12">
        <f>E14*100/E31</f>
        <v>98.666666666666671</v>
      </c>
      <c r="G14" s="12">
        <v>378.04</v>
      </c>
      <c r="H14" s="160">
        <f>G14*100/G31</f>
        <v>100.81066666666666</v>
      </c>
      <c r="I14" s="160">
        <v>37.265000000000001</v>
      </c>
      <c r="J14" s="12">
        <f>I14*100/I31</f>
        <v>99.373333333333335</v>
      </c>
      <c r="K14" s="12">
        <v>653.45000000000005</v>
      </c>
      <c r="L14" s="12">
        <f>K14*100/K31</f>
        <v>96.807407407407425</v>
      </c>
      <c r="M14" s="12">
        <v>154.69999999999999</v>
      </c>
      <c r="N14" s="12">
        <f>M14*100/M31</f>
        <v>103.13333333333333</v>
      </c>
      <c r="O14" s="12">
        <v>600.36</v>
      </c>
      <c r="P14" s="12">
        <f>O14*100/O31</f>
        <v>100.06</v>
      </c>
      <c r="Q14" s="12">
        <v>7.46</v>
      </c>
      <c r="R14" s="12">
        <f>Q14*100/Q31</f>
        <v>99.466666666666669</v>
      </c>
      <c r="S14" s="12">
        <v>8.3850000000000008E-2</v>
      </c>
      <c r="T14" s="12">
        <f>S14*100/S31</f>
        <v>111.80000000000003</v>
      </c>
      <c r="U14" s="12">
        <v>1.5800000000000002E-2</v>
      </c>
      <c r="V14" s="12">
        <f>U14*100/U31</f>
        <v>105.33333333333334</v>
      </c>
      <c r="W14" s="12">
        <v>1.5090000000000001</v>
      </c>
      <c r="X14" s="12">
        <f>W14*100/W31</f>
        <v>100.60000000000001</v>
      </c>
    </row>
    <row r="15" spans="2:24">
      <c r="B15" s="12" t="s">
        <v>86</v>
      </c>
      <c r="C15" s="12">
        <v>0.67706666666666671</v>
      </c>
      <c r="D15" s="12">
        <f>C15*100/C31</f>
        <v>101.05472636815921</v>
      </c>
      <c r="E15" s="12">
        <v>0.78349999999999997</v>
      </c>
      <c r="F15" s="12">
        <f>E15*100/E31</f>
        <v>104.46666666666665</v>
      </c>
      <c r="G15" s="12">
        <v>376.32</v>
      </c>
      <c r="H15" s="12">
        <f>G15*100/G31</f>
        <v>100.352</v>
      </c>
      <c r="I15" s="160">
        <v>37.786000000000001</v>
      </c>
      <c r="J15" s="12">
        <f>I15*100/I31</f>
        <v>100.76266666666668</v>
      </c>
      <c r="K15" s="12">
        <v>677.95666666666671</v>
      </c>
      <c r="L15" s="12">
        <f>K15*100/K31</f>
        <v>100.43802469135804</v>
      </c>
      <c r="M15" s="12">
        <v>150.6166666666667</v>
      </c>
      <c r="N15" s="12">
        <f>M15*100/M31</f>
        <v>100.41111111111113</v>
      </c>
      <c r="O15" s="12">
        <v>592.58000000000004</v>
      </c>
      <c r="P15" s="12">
        <f>O15*100/O31</f>
        <v>98.76333333333335</v>
      </c>
      <c r="Q15" s="12">
        <v>7.48</v>
      </c>
      <c r="R15" s="12">
        <f>Q15*100/Q31</f>
        <v>99.733333333333334</v>
      </c>
      <c r="S15" s="12">
        <v>7.400000000000001E-2</v>
      </c>
      <c r="T15" s="12">
        <f>S15*100/S31</f>
        <v>98.666666666666686</v>
      </c>
      <c r="U15" s="12">
        <v>1.6199999999999999E-2</v>
      </c>
      <c r="V15" s="12">
        <f>U15*100/U31</f>
        <v>108</v>
      </c>
      <c r="W15" s="12">
        <v>1.4830000000000001</v>
      </c>
      <c r="X15" s="12">
        <f>W15*100/W31</f>
        <v>98.866666666666674</v>
      </c>
    </row>
    <row r="16" spans="2:24">
      <c r="B16" s="12" t="s">
        <v>87</v>
      </c>
      <c r="C16" s="12">
        <v>0.66050000000000009</v>
      </c>
      <c r="D16" s="12">
        <f>C16*100/C31</f>
        <v>98.582089552238813</v>
      </c>
      <c r="E16" s="12">
        <v>0.74</v>
      </c>
      <c r="F16" s="12">
        <f>E16*100/E31</f>
        <v>98.666666666666671</v>
      </c>
      <c r="G16" s="12">
        <v>373.99666666666667</v>
      </c>
      <c r="H16" s="12">
        <f>G16*100/G31</f>
        <v>99.73244444444444</v>
      </c>
      <c r="I16" s="160">
        <v>37.5</v>
      </c>
      <c r="J16" s="12">
        <f>I16*100/I31</f>
        <v>100</v>
      </c>
      <c r="K16" s="12">
        <v>676.81999999999994</v>
      </c>
      <c r="L16" s="12">
        <f>K16*100/K31</f>
        <v>100.26962962962963</v>
      </c>
      <c r="M16" s="12">
        <v>155.50000000000003</v>
      </c>
      <c r="N16" s="12">
        <f>M16*100/M31</f>
        <v>103.66666666666669</v>
      </c>
      <c r="O16" s="12">
        <v>601.66999999999996</v>
      </c>
      <c r="P16" s="12">
        <f>O16*100/O31</f>
        <v>100.27833333333332</v>
      </c>
      <c r="Q16" s="12">
        <v>7.3</v>
      </c>
      <c r="R16" s="12">
        <f>Q16*100/Q31</f>
        <v>97.333333333333329</v>
      </c>
      <c r="S16" s="12">
        <v>7.7000000000000013E-2</v>
      </c>
      <c r="T16" s="12">
        <f>S16*100/S31</f>
        <v>102.66666666666669</v>
      </c>
      <c r="U16" s="12">
        <v>1.5000000000000001E-2</v>
      </c>
      <c r="V16" s="12">
        <f>U16*100/U31</f>
        <v>100.00000000000001</v>
      </c>
      <c r="W16" s="12">
        <v>1.51</v>
      </c>
      <c r="X16" s="12">
        <f>W16*100/W31</f>
        <v>100.66666666666667</v>
      </c>
    </row>
    <row r="17" spans="2:24">
      <c r="B17" s="12" t="s">
        <v>88</v>
      </c>
      <c r="C17" s="12">
        <v>0.66636666666666677</v>
      </c>
      <c r="D17" s="12">
        <f>C17*100/C31</f>
        <v>99.457711442786092</v>
      </c>
      <c r="E17" s="12">
        <v>0.75150000000000006</v>
      </c>
      <c r="F17" s="12">
        <f>E17*100/E31</f>
        <v>100.2</v>
      </c>
      <c r="G17" s="12">
        <v>374.55266666666671</v>
      </c>
      <c r="H17" s="12">
        <f>G17*100/G31</f>
        <v>99.880711111111125</v>
      </c>
      <c r="I17" s="160">
        <v>35.5</v>
      </c>
      <c r="J17" s="12">
        <f>I17*100/I31</f>
        <v>94.666666666666671</v>
      </c>
      <c r="K17" s="12">
        <v>703</v>
      </c>
      <c r="L17" s="12">
        <f>K17*100/K31</f>
        <v>104.14814814814815</v>
      </c>
      <c r="M17" s="12">
        <v>146.47999999999999</v>
      </c>
      <c r="N17" s="12">
        <f>M17*100/M31</f>
        <v>97.653333333333322</v>
      </c>
      <c r="O17" s="12">
        <v>602.97</v>
      </c>
      <c r="P17" s="12">
        <f>O17*100/O31</f>
        <v>100.495</v>
      </c>
      <c r="Q17" s="12">
        <v>7.5416666666666661</v>
      </c>
      <c r="R17" s="12">
        <f>Q17*100/Q31</f>
        <v>100.55555555555556</v>
      </c>
      <c r="S17" s="12">
        <v>7.1000000000000008E-2</v>
      </c>
      <c r="T17" s="12">
        <f>S17*100/S31</f>
        <v>94.666666666666671</v>
      </c>
      <c r="U17" s="12">
        <v>1.35E-2</v>
      </c>
      <c r="V17" s="12">
        <f>U17*100/U31</f>
        <v>90.000000000000014</v>
      </c>
      <c r="W17" s="12">
        <v>1.5620000000000001</v>
      </c>
      <c r="X17" s="12">
        <f>W17*100/W31</f>
        <v>104.13333333333334</v>
      </c>
    </row>
    <row r="18" spans="2:24">
      <c r="B18" s="12" t="s">
        <v>89</v>
      </c>
      <c r="C18" s="12">
        <v>0.68916666666666671</v>
      </c>
      <c r="D18" s="12">
        <f>C18*100/C31</f>
        <v>102.86069651741293</v>
      </c>
      <c r="E18" s="12">
        <v>0.74700000000000011</v>
      </c>
      <c r="F18" s="12">
        <f>E18*100/E31</f>
        <v>99.600000000000023</v>
      </c>
      <c r="G18" s="12">
        <v>376.32</v>
      </c>
      <c r="H18" s="12">
        <f>G18*100/G31</f>
        <v>100.352</v>
      </c>
      <c r="I18" s="160">
        <v>37.5</v>
      </c>
      <c r="J18" s="12">
        <f>I18*100/I31</f>
        <v>100</v>
      </c>
      <c r="K18" s="12">
        <v>674.0916666666667</v>
      </c>
      <c r="L18" s="12">
        <f>K18*100/K31</f>
        <v>99.865432098765439</v>
      </c>
      <c r="M18" s="12">
        <v>145.28</v>
      </c>
      <c r="N18" s="12">
        <f>M18*100/M31</f>
        <v>96.853333333333339</v>
      </c>
      <c r="O18" s="12">
        <v>605.03750000000002</v>
      </c>
      <c r="P18" s="12">
        <f>O18*100/O31</f>
        <v>100.83958333333334</v>
      </c>
      <c r="Q18" s="12">
        <v>7.65</v>
      </c>
      <c r="R18" s="12">
        <f>Q18*100/Q31</f>
        <v>102</v>
      </c>
      <c r="S18" s="12">
        <v>7.5000000000000011E-2</v>
      </c>
      <c r="T18" s="12">
        <f>S18*100/S31</f>
        <v>100.00000000000001</v>
      </c>
      <c r="U18" s="12">
        <v>1.3933333333333334E-2</v>
      </c>
      <c r="V18" s="12">
        <f>U18*100/U31</f>
        <v>92.888888888888886</v>
      </c>
      <c r="W18" s="12">
        <v>1.4813333333333332</v>
      </c>
      <c r="X18" s="12">
        <f>W18*100/W31</f>
        <v>98.755555555555546</v>
      </c>
    </row>
    <row r="19" spans="2:24">
      <c r="B19" s="12" t="s">
        <v>90</v>
      </c>
      <c r="C19" s="12">
        <v>0.67166666666666675</v>
      </c>
      <c r="D19" s="12">
        <f>C19*100/C31</f>
        <v>100.24875621890547</v>
      </c>
      <c r="E19" s="12">
        <v>0.75</v>
      </c>
      <c r="F19" s="12">
        <f>E19*100/E31</f>
        <v>100</v>
      </c>
      <c r="G19" s="12">
        <v>375.90049999999997</v>
      </c>
      <c r="H19" s="12">
        <f>G19*100/G31</f>
        <v>100.24013333333332</v>
      </c>
      <c r="I19" s="160">
        <v>37.5</v>
      </c>
      <c r="J19" s="12">
        <f>I19*100/I31</f>
        <v>100</v>
      </c>
      <c r="K19" s="12">
        <v>675.01166666666666</v>
      </c>
      <c r="L19" s="12">
        <f>K19*100/K31</f>
        <v>100.00172839506173</v>
      </c>
      <c r="M19" s="12">
        <v>148.25</v>
      </c>
      <c r="N19" s="12">
        <f>M19*100/M31</f>
        <v>98.833333333333329</v>
      </c>
      <c r="O19" s="12">
        <v>590.26499999999999</v>
      </c>
      <c r="P19" s="12">
        <f>O19*100/O31</f>
        <v>98.377499999999998</v>
      </c>
      <c r="Q19" s="12">
        <v>7.3208333333333329</v>
      </c>
      <c r="R19" s="12">
        <f>Q19*100/Q31</f>
        <v>97.6111111111111</v>
      </c>
      <c r="S19" s="12">
        <v>7.0999999999999994E-2</v>
      </c>
      <c r="T19" s="12">
        <f>S19*100/S31</f>
        <v>94.666666666666671</v>
      </c>
      <c r="U19" s="12">
        <v>1.5300000000000001E-2</v>
      </c>
      <c r="V19" s="12">
        <f>U19*100/U31</f>
        <v>102</v>
      </c>
      <c r="W19" s="12">
        <v>1.4672499999999999</v>
      </c>
      <c r="X19" s="12">
        <f>W19*100/W31</f>
        <v>97.816666666666663</v>
      </c>
    </row>
    <row r="20" spans="2:24">
      <c r="B20" s="12" t="s">
        <v>91</v>
      </c>
      <c r="C20" s="12">
        <v>0.6695000000000001</v>
      </c>
      <c r="D20" s="12">
        <f>C20*100/C31</f>
        <v>99.925373134328353</v>
      </c>
      <c r="E20" s="12">
        <v>0.74816666666666676</v>
      </c>
      <c r="F20" s="12">
        <f>E20*100/E31</f>
        <v>99.755555555555574</v>
      </c>
      <c r="G20" s="12">
        <v>375.20666666666671</v>
      </c>
      <c r="H20" s="12">
        <f>G20*100/G31</f>
        <v>100.05511111111113</v>
      </c>
      <c r="I20" s="160">
        <v>38.353333333333332</v>
      </c>
      <c r="J20" s="12">
        <f>I20*100/I31</f>
        <v>102.27555555555554</v>
      </c>
      <c r="K20" s="12">
        <v>674.29666666666662</v>
      </c>
      <c r="L20" s="12">
        <f>K20*100/K31</f>
        <v>99.895802469135788</v>
      </c>
      <c r="M20" s="12">
        <v>150.41</v>
      </c>
      <c r="N20" s="12">
        <f>M20*100/M31</f>
        <v>100.27333333333333</v>
      </c>
      <c r="O20" s="12">
        <v>600.41</v>
      </c>
      <c r="P20" s="12">
        <f>O20*100/O31</f>
        <v>100.06833333333333</v>
      </c>
      <c r="Q20" s="12">
        <v>7.6438888888888901</v>
      </c>
      <c r="R20" s="12">
        <f>Q20*100/Q31</f>
        <v>101.91851851851854</v>
      </c>
      <c r="S20" s="12">
        <v>7.6000000000000012E-2</v>
      </c>
      <c r="T20" s="12">
        <f>S20*100/S31</f>
        <v>101.33333333333336</v>
      </c>
      <c r="U20" s="12">
        <v>1.5333333333333334E-2</v>
      </c>
      <c r="V20" s="12">
        <f>U20*100/U31</f>
        <v>102.22222222222223</v>
      </c>
      <c r="W20" s="12">
        <v>1.5</v>
      </c>
      <c r="X20" s="12">
        <f>W20*100/W31</f>
        <v>100</v>
      </c>
    </row>
    <row r="21" spans="2:24">
      <c r="B21" s="12" t="s">
        <v>92</v>
      </c>
      <c r="C21" s="12">
        <v>0.67016666666666669</v>
      </c>
      <c r="D21" s="12">
        <f>C21*100/C31</f>
        <v>100.02487562189054</v>
      </c>
      <c r="E21" s="12">
        <v>0.75149999999999995</v>
      </c>
      <c r="F21" s="12">
        <f>E21*100/E31</f>
        <v>100.19999999999999</v>
      </c>
      <c r="G21" s="12">
        <v>371.17666666666662</v>
      </c>
      <c r="H21" s="12">
        <f>G21*100/G31</f>
        <v>98.980444444444444</v>
      </c>
      <c r="I21" s="160">
        <v>38.844000000000001</v>
      </c>
      <c r="J21" s="12">
        <f>I21*100/I31</f>
        <v>103.584</v>
      </c>
      <c r="K21" s="12">
        <v>653.91999999999996</v>
      </c>
      <c r="L21" s="12">
        <f>K21*100/K31</f>
        <v>96.877037037037027</v>
      </c>
      <c r="M21" s="12">
        <v>151.30000000000001</v>
      </c>
      <c r="N21" s="12">
        <f>M21*100/M31</f>
        <v>100.86666666666667</v>
      </c>
      <c r="O21" s="12">
        <v>600.68749999999989</v>
      </c>
      <c r="P21" s="12">
        <f>O21*100/O31</f>
        <v>100.11458333333331</v>
      </c>
      <c r="Q21" s="12">
        <v>7.5678333333333327</v>
      </c>
      <c r="R21" s="12">
        <f>Q21*100/Q31</f>
        <v>100.90444444444444</v>
      </c>
      <c r="S21" s="12">
        <v>7.2000000000000008E-2</v>
      </c>
      <c r="T21" s="12">
        <f>S21*100/S31</f>
        <v>96.000000000000014</v>
      </c>
      <c r="U21" s="12">
        <v>1.4900000000000002E-2</v>
      </c>
      <c r="V21" s="12">
        <f>U21*100/U31</f>
        <v>99.333333333333357</v>
      </c>
      <c r="W21" s="12">
        <v>1.43</v>
      </c>
      <c r="X21" s="12">
        <f>W21*100/W31</f>
        <v>95.333333333333329</v>
      </c>
    </row>
    <row r="22" spans="2:24">
      <c r="B22" s="12" t="s">
        <v>93</v>
      </c>
      <c r="C22" s="12">
        <v>0.67</v>
      </c>
      <c r="D22" s="160">
        <f>C22*100/C31</f>
        <v>100</v>
      </c>
      <c r="E22" s="12">
        <v>0.76</v>
      </c>
      <c r="F22" s="12">
        <f>E22*100/E31</f>
        <v>101.33333333333333</v>
      </c>
      <c r="G22" s="12">
        <v>373.16066666666666</v>
      </c>
      <c r="H22" s="12">
        <f>G22*100/G31</f>
        <v>99.509511111111109</v>
      </c>
      <c r="I22" s="160">
        <v>36.909999999999997</v>
      </c>
      <c r="J22" s="12">
        <f>I22*100/I31</f>
        <v>98.426666666666648</v>
      </c>
      <c r="K22" s="12">
        <v>653</v>
      </c>
      <c r="L22" s="12">
        <f>K22*100/K31</f>
        <v>96.740740740740748</v>
      </c>
      <c r="M22" s="12">
        <v>147.5385</v>
      </c>
      <c r="N22" s="12">
        <f>M22*100/M31</f>
        <v>98.359000000000009</v>
      </c>
      <c r="O22" s="12">
        <v>594.58000000000004</v>
      </c>
      <c r="P22" s="12">
        <f>O22*100/O31</f>
        <v>99.096666666666678</v>
      </c>
      <c r="Q22" s="12">
        <v>7.57</v>
      </c>
      <c r="R22" s="12">
        <f>Q22*100/Q31</f>
        <v>100.93333333333334</v>
      </c>
      <c r="S22" s="12">
        <v>7.6200000000000004E-2</v>
      </c>
      <c r="T22" s="12">
        <f>S22*100/S31</f>
        <v>101.60000000000001</v>
      </c>
      <c r="U22" s="12">
        <v>1.5599999999999999E-2</v>
      </c>
      <c r="V22" s="12">
        <f>U22*100/U31</f>
        <v>103.99999999999999</v>
      </c>
      <c r="W22" s="12">
        <v>1.53</v>
      </c>
      <c r="X22" s="12">
        <f>W22*100/W31</f>
        <v>102</v>
      </c>
    </row>
    <row r="23" spans="2:24">
      <c r="B23" s="12" t="s">
        <v>94</v>
      </c>
      <c r="C23" s="12">
        <v>0.67416666666666669</v>
      </c>
      <c r="D23" s="12">
        <f>C23*100/C31</f>
        <v>100.62189054726369</v>
      </c>
      <c r="E23" s="12">
        <v>0.76990000000000003</v>
      </c>
      <c r="F23" s="12">
        <f>E23*100/E31</f>
        <v>102.65333333333335</v>
      </c>
      <c r="G23" s="12">
        <v>375.32666666666671</v>
      </c>
      <c r="H23" s="12">
        <f>G23*100/G31</f>
        <v>100.08711111111113</v>
      </c>
      <c r="I23" s="160">
        <v>37.86</v>
      </c>
      <c r="J23" s="12">
        <f>I23*100/I31</f>
        <v>100.96</v>
      </c>
      <c r="K23" s="12">
        <v>708.72</v>
      </c>
      <c r="L23" s="12">
        <f>K23*100/K31</f>
        <v>104.99555555555555</v>
      </c>
      <c r="M23" s="12">
        <v>150.01916666666668</v>
      </c>
      <c r="N23" s="12">
        <f>M23*100/M31</f>
        <v>100.01277777777779</v>
      </c>
      <c r="O23" s="12">
        <v>611.44000000000005</v>
      </c>
      <c r="P23" s="12">
        <f>O23*100/O31</f>
        <v>101.90666666666668</v>
      </c>
      <c r="Q23" s="12">
        <v>7.47</v>
      </c>
      <c r="R23" s="12">
        <f>Q23*100/Q31</f>
        <v>99.6</v>
      </c>
      <c r="S23" s="12">
        <v>7.5000000000000011E-2</v>
      </c>
      <c r="T23" s="12">
        <f>S23*100/S31</f>
        <v>100.00000000000001</v>
      </c>
      <c r="U23" s="12">
        <v>1.4633333333333333E-2</v>
      </c>
      <c r="V23" s="12">
        <f>U23*100/U31</f>
        <v>97.555555555555557</v>
      </c>
      <c r="W23" s="12">
        <v>1.53</v>
      </c>
      <c r="X23" s="12">
        <f>W23*100/W31</f>
        <v>102</v>
      </c>
    </row>
    <row r="24" spans="2:24">
      <c r="B24" s="12" t="s">
        <v>288</v>
      </c>
      <c r="C24" s="12">
        <f>SUM(C14:C23)</f>
        <v>6.7186000000000003</v>
      </c>
      <c r="D24" s="12"/>
      <c r="E24" s="12">
        <f>SUM(E14:E23)</f>
        <v>7.5415666666666663</v>
      </c>
      <c r="F24" s="12"/>
      <c r="G24" s="12">
        <f>SUM(G14:G23)</f>
        <v>3750.0005000000006</v>
      </c>
      <c r="H24" s="12"/>
      <c r="I24" s="160">
        <f>SUM(I14:I23)</f>
        <v>375.01833333333332</v>
      </c>
      <c r="J24" s="12"/>
      <c r="K24" s="12">
        <f>SUM(K14:K23)</f>
        <v>6750.2666666666673</v>
      </c>
      <c r="L24" s="12"/>
      <c r="M24" s="12">
        <f>SUM(M14:M23)</f>
        <v>1500.0943333333332</v>
      </c>
      <c r="N24" s="12"/>
      <c r="O24" s="12">
        <f>SUM(O14:O23)</f>
        <v>6000</v>
      </c>
      <c r="P24" s="12"/>
      <c r="Q24" s="12">
        <f>SUM(Q14:Q23)</f>
        <v>75.004222222222211</v>
      </c>
      <c r="R24" s="12"/>
      <c r="S24" s="12">
        <f>SUM(S14:S23)</f>
        <v>0.75105000000000022</v>
      </c>
      <c r="T24" s="12"/>
      <c r="U24" s="12">
        <f>SUM(U14:U23)</f>
        <v>0.1502</v>
      </c>
      <c r="V24" s="12"/>
      <c r="W24" s="12">
        <f>SUM(W14:W23)</f>
        <v>15.002583333333332</v>
      </c>
      <c r="X24" s="12"/>
    </row>
    <row r="25" spans="2:24">
      <c r="B25" s="12" t="s">
        <v>284</v>
      </c>
      <c r="C25" s="12">
        <f>C24/10</f>
        <v>0.67186000000000001</v>
      </c>
      <c r="D25" s="12"/>
      <c r="E25" s="12">
        <f>E24/10</f>
        <v>0.75415666666666659</v>
      </c>
      <c r="F25" s="12"/>
      <c r="G25" s="12">
        <f>G24/10</f>
        <v>375.00005000000004</v>
      </c>
      <c r="H25" s="12">
        <f>G25*100/G31</f>
        <v>100.00001333333334</v>
      </c>
      <c r="I25" s="160">
        <f>I24/10</f>
        <v>37.50183333333333</v>
      </c>
      <c r="J25" s="12"/>
      <c r="K25" s="160">
        <f>K24/10</f>
        <v>675.02666666666676</v>
      </c>
      <c r="L25" s="12"/>
      <c r="M25" s="12">
        <f>M24/10</f>
        <v>150.00943333333333</v>
      </c>
      <c r="N25" s="12"/>
      <c r="O25" s="12">
        <f>O24/10</f>
        <v>600</v>
      </c>
      <c r="P25" s="12"/>
      <c r="Q25" s="12">
        <f>Q24/10</f>
        <v>7.5004222222222214</v>
      </c>
      <c r="R25" s="12"/>
      <c r="S25" s="159">
        <f>S24/10</f>
        <v>7.5105000000000019E-2</v>
      </c>
      <c r="T25" s="12"/>
      <c r="U25" s="159">
        <f>U24/10</f>
        <v>1.502E-2</v>
      </c>
      <c r="V25" s="12"/>
      <c r="W25" s="12">
        <f>W24/10</f>
        <v>1.5002583333333332</v>
      </c>
      <c r="X25" s="12"/>
    </row>
    <row r="26" spans="2:24">
      <c r="B26" s="12"/>
      <c r="C26" s="12"/>
      <c r="D26" s="12"/>
      <c r="E26" s="12"/>
      <c r="F26" s="12"/>
      <c r="G26" s="12"/>
      <c r="H26" s="12"/>
      <c r="I26" s="16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2:24">
      <c r="B27" s="12"/>
      <c r="C27" s="12"/>
      <c r="D27" s="12"/>
      <c r="E27" s="12"/>
      <c r="F27" s="12"/>
      <c r="G27" s="12"/>
      <c r="H27" s="12"/>
      <c r="I27" s="16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2:24">
      <c r="B28" s="12" t="s">
        <v>285</v>
      </c>
      <c r="C28" s="12"/>
      <c r="D28" s="12"/>
      <c r="E28" s="12"/>
      <c r="F28" s="12"/>
      <c r="G28" s="12"/>
      <c r="H28" s="12"/>
      <c r="I28" s="160"/>
      <c r="J28" s="12"/>
      <c r="K28" s="12"/>
      <c r="L28" s="12"/>
      <c r="M28" s="12" t="s">
        <v>286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2:24">
      <c r="B29" s="12"/>
      <c r="C29" s="12"/>
      <c r="D29" s="12"/>
      <c r="E29" s="12"/>
      <c r="F29" s="12"/>
      <c r="G29" s="12"/>
      <c r="H29" s="12"/>
      <c r="I29" s="160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2:24">
      <c r="B30" s="12"/>
      <c r="C30" s="12"/>
      <c r="D30" s="12"/>
      <c r="E30" s="12"/>
      <c r="F30" s="12"/>
      <c r="G30" s="12"/>
      <c r="H30" s="12"/>
      <c r="I30" s="160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2:24">
      <c r="B31" s="12"/>
      <c r="C31" s="12">
        <v>0.67</v>
      </c>
      <c r="D31" s="12"/>
      <c r="E31" s="12">
        <v>0.75</v>
      </c>
      <c r="F31" s="12"/>
      <c r="G31" s="12">
        <v>375</v>
      </c>
      <c r="H31" s="12"/>
      <c r="I31" s="160">
        <v>37.5</v>
      </c>
      <c r="J31" s="12"/>
      <c r="K31" s="12">
        <v>675</v>
      </c>
      <c r="L31" s="12"/>
      <c r="M31" s="12">
        <v>150</v>
      </c>
      <c r="N31" s="12"/>
      <c r="O31" s="12">
        <v>600</v>
      </c>
      <c r="P31" s="12"/>
      <c r="Q31" s="12">
        <v>7.5</v>
      </c>
      <c r="R31" s="12"/>
      <c r="S31" s="159">
        <v>7.4999999999999997E-2</v>
      </c>
      <c r="T31" s="12"/>
      <c r="U31" s="159">
        <v>1.4999999999999999E-2</v>
      </c>
      <c r="V31" s="12"/>
      <c r="W31" s="12">
        <v>1.5</v>
      </c>
      <c r="X31" s="12"/>
    </row>
    <row r="32" spans="2:24">
      <c r="B32" s="12"/>
      <c r="C32" s="12"/>
      <c r="D32" s="12"/>
      <c r="E32" s="12"/>
      <c r="F32" s="12"/>
      <c r="G32" s="12"/>
      <c r="H32" s="12"/>
      <c r="I32" s="16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8" spans="6:6">
      <c r="F38" s="11" t="s">
        <v>218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Накопительная ведомость</vt:lpstr>
      <vt:lpstr>Хим.состав блюд</vt:lpstr>
      <vt:lpstr>хим.состав</vt:lpstr>
      <vt:lpstr>меню</vt:lpstr>
      <vt:lpstr>компановка блюд </vt:lpstr>
      <vt:lpstr>витамины </vt:lpstr>
      <vt:lpstr>БЖУК </vt:lpstr>
      <vt:lpstr>% выполн. по витаминам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Маргарита</cp:lastModifiedBy>
  <cp:lastPrinted>2023-09-22T09:43:55Z</cp:lastPrinted>
  <dcterms:created xsi:type="dcterms:W3CDTF">1996-10-08T23:32:33Z</dcterms:created>
  <dcterms:modified xsi:type="dcterms:W3CDTF">2023-09-22T09:44:11Z</dcterms:modified>
</cp:coreProperties>
</file>